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7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</sheets>
  <definedNames/>
  <calcPr fullCalcOnLoad="1"/>
</workbook>
</file>

<file path=xl/sharedStrings.xml><?xml version="1.0" encoding="utf-8"?>
<sst xmlns="http://schemas.openxmlformats.org/spreadsheetml/2006/main" count="427" uniqueCount="120">
  <si>
    <t>Nr./ data angajamentului legal (contract)</t>
  </si>
  <si>
    <t>Numele beneficiarului</t>
  </si>
  <si>
    <t>Cod unic de inregistrare</t>
  </si>
  <si>
    <t>Suma de plata</t>
  </si>
  <si>
    <t>CASA NAŢIONALĂ DE ASIGURĂRI DE SĂNĂTATE</t>
  </si>
  <si>
    <t xml:space="preserve">               CASA JUDEŢEANĂ DE ASIGURĂRI DE SĂNĂTATE TIMIŞ</t>
  </si>
  <si>
    <t xml:space="preserve">Str.CORBULUI NR.4; 1900 – TIMIŞOARA </t>
  </si>
  <si>
    <t>TEL: (056) 201772; FAX: (056) 293524; info@cjastm.online.ro</t>
  </si>
  <si>
    <t>COD FISCAL 2483580</t>
  </si>
  <si>
    <t>Nr.
Factura</t>
  </si>
  <si>
    <t>Data
factura</t>
  </si>
  <si>
    <t>Valoare factura</t>
  </si>
  <si>
    <t>Suma platita anterior</t>
  </si>
  <si>
    <t>Hemodializa:</t>
  </si>
  <si>
    <t>Rest de plata</t>
  </si>
  <si>
    <t>BIROU PROGRAME DE SANATATE SI EVALUARE FURNIZORI</t>
  </si>
  <si>
    <t xml:space="preserve">Nr. </t>
  </si>
  <si>
    <t>TOTAL DIALIZA PUBLICA</t>
  </si>
  <si>
    <t>VII/DIALIZA/07/2015</t>
  </si>
  <si>
    <t>Spitalul Municipal "Dr. Teodor Andrei" Lugoj</t>
  </si>
  <si>
    <t>DIA/02/2015</t>
  </si>
  <si>
    <t xml:space="preserve">SC AVITUM SRL </t>
  </si>
  <si>
    <t>TOTAL DIALIZA PRIVATA</t>
  </si>
  <si>
    <t>TOTAL GENERAL</t>
  </si>
  <si>
    <t>07</t>
  </si>
  <si>
    <t xml:space="preserve">SC NEFROMED SRL </t>
  </si>
  <si>
    <t>DIA/04/2015</t>
  </si>
  <si>
    <t>09</t>
  </si>
  <si>
    <t>VII/DIALIZA/01/2015</t>
  </si>
  <si>
    <t>Spitalul Clinic Judetean de Urgenta Timisoara</t>
  </si>
  <si>
    <t>0638</t>
  </si>
  <si>
    <t>VII/DIALIZA/03/2015</t>
  </si>
  <si>
    <t>Spitalul de Copii "Louis Turcanu" Timisoara</t>
  </si>
  <si>
    <t>0639</t>
  </si>
  <si>
    <t>0220</t>
  </si>
  <si>
    <t>0642</t>
  </si>
  <si>
    <t>Hemodiafiltrare on-line</t>
  </si>
  <si>
    <t xml:space="preserve">Dializa peritoneala continua </t>
  </si>
  <si>
    <t>dializa peritoneala automata</t>
  </si>
  <si>
    <t>Nr. 3.501/27.01.2016</t>
  </si>
  <si>
    <t>73</t>
  </si>
  <si>
    <t>BORDEROU ANEXA LA ORDONANTAREA NR. 3.501/27.01.2016 PRIVIND PLATILE PENTRU SERVICII MEDICALE DE HEMODIALIZA SI DIALIZA PERITONEALA</t>
  </si>
  <si>
    <t>Nr. 7.972/ 25.02.2016</t>
  </si>
  <si>
    <t>BORDEROU ANEXA LA ORDONANTAREA NR. 7.972/25.02.2016  PRIVIND PLATILE PENTRU SERVICII MEDICALE DE HEMODIALIZA SI DIALIZA PERITONEALA</t>
  </si>
  <si>
    <t>0731</t>
  </si>
  <si>
    <t>0730</t>
  </si>
  <si>
    <t>0238</t>
  </si>
  <si>
    <t>SC NEFROMED SRL</t>
  </si>
  <si>
    <t>200944</t>
  </si>
  <si>
    <t>10</t>
  </si>
  <si>
    <t>200943</t>
  </si>
  <si>
    <t>08</t>
  </si>
  <si>
    <t>200948</t>
  </si>
  <si>
    <t>11</t>
  </si>
  <si>
    <t>Hemodiafiltrare on line:</t>
  </si>
  <si>
    <t>Dializa peritoneala continua:</t>
  </si>
  <si>
    <t>Dializa peritoneala automata:</t>
  </si>
  <si>
    <t xml:space="preserve"> </t>
  </si>
  <si>
    <t>Nr. 12.050/23.03.2016</t>
  </si>
  <si>
    <t>BORDEROU ANEXA LA ORDONANTAREA NR. 12.050/23.03.2016 PRIVIND PLATILE PENTRU SERVICII MEDICALE DE HEMODIALIZA SI DIALIZA PERITONEALA</t>
  </si>
  <si>
    <t>tt oct-nov</t>
  </si>
  <si>
    <t>ian</t>
  </si>
  <si>
    <t>0017</t>
  </si>
  <si>
    <t>dif dec</t>
  </si>
  <si>
    <t>200949</t>
  </si>
  <si>
    <t>1</t>
  </si>
  <si>
    <t>200950</t>
  </si>
  <si>
    <t>02</t>
  </si>
  <si>
    <t>din care:</t>
  </si>
  <si>
    <t>16.415/25.04.2016</t>
  </si>
  <si>
    <t>BORDEROU ANEXA LA ORDONANTAREA NR. 16.415/25.04.2016 PRIVIND PLATILE PENTRU SERVICII MEDICALE DE HEMODIALIZA SI DIALIZA PERITONEALA</t>
  </si>
  <si>
    <t>0809</t>
  </si>
  <si>
    <t>0027</t>
  </si>
  <si>
    <t>0834</t>
  </si>
  <si>
    <t>200951</t>
  </si>
  <si>
    <t>03</t>
  </si>
  <si>
    <t>Nr. 19.946/23.05.2016</t>
  </si>
  <si>
    <t>BORDEROU ANEXA LA ORDONANTAREA NR. 19.946/23.05.2016 PRIVIND PLATILE PENTRU SERVICII MEDICALE DE HEMODIALIZA SI DIALIZA PERITONEALA</t>
  </si>
  <si>
    <t>110</t>
  </si>
  <si>
    <t>0036</t>
  </si>
  <si>
    <t>0954</t>
  </si>
  <si>
    <t>04</t>
  </si>
  <si>
    <t>200954</t>
  </si>
  <si>
    <t>Nr. 24.143/23.06.2016</t>
  </si>
  <si>
    <t>BORDEROU ANEXA LA ORDONANTAREA NR.   24.143/23.06.2016  PRIVIND PLATILE PENTRU SERVICII MEDICALE DE HEMODIALIZA SI DIALIZA PERITONEALA</t>
  </si>
  <si>
    <t>121</t>
  </si>
  <si>
    <t>0065</t>
  </si>
  <si>
    <t>0998</t>
  </si>
  <si>
    <t>0063</t>
  </si>
  <si>
    <t>05</t>
  </si>
  <si>
    <t>200956</t>
  </si>
  <si>
    <t>06</t>
  </si>
  <si>
    <t>Certif.pt.existenta</t>
  </si>
  <si>
    <t>si valabilitatea contractului,</t>
  </si>
  <si>
    <t>Intocmit,</t>
  </si>
  <si>
    <t>Jr. Olivia Cococeanu</t>
  </si>
  <si>
    <t>Ec. Alisa Gagyi</t>
  </si>
  <si>
    <t>Nr. 28.631/25.07.2016</t>
  </si>
  <si>
    <t>Aprobat,</t>
  </si>
  <si>
    <t xml:space="preserve">          Vizat</t>
  </si>
  <si>
    <t>Vizat,</t>
  </si>
  <si>
    <t>Viza CFP,</t>
  </si>
  <si>
    <t>Presedinte- Director General</t>
  </si>
  <si>
    <t>Director  Economic</t>
  </si>
  <si>
    <t>Medic Sef</t>
  </si>
  <si>
    <t>Ec.Zorina Laies</t>
  </si>
  <si>
    <t>Ec. Lavinia Nicoleta Fedoras</t>
  </si>
  <si>
    <t>Ec. Nicoleta Bodea</t>
  </si>
  <si>
    <t>Dr.Sanda Iancu</t>
  </si>
  <si>
    <t>BORDEROU ANEXA LA ORDONANTAREA NR. 28.631/25.07.2016  PRIVIND PLATILE PENTRU SERVICII MEDICALE DE HEMODIALIZA SI DIALIZA PERITONEALA</t>
  </si>
  <si>
    <t>0221</t>
  </si>
  <si>
    <t>128</t>
  </si>
  <si>
    <t>Nr. 32.364/24.08.2016</t>
  </si>
  <si>
    <t>Presedinte - Director General</t>
  </si>
  <si>
    <t>Anda Carmen Stoica</t>
  </si>
  <si>
    <t>BORDEROU ANEXA LA ORDONANTAREA NR. 32.364/24.08.2016  PRIVIND PLATILE PENTRU SERVICII MEDICALE DE HEMODIALIZA SI DIALIZA PERITONEALA</t>
  </si>
  <si>
    <t>0091</t>
  </si>
  <si>
    <t>0246</t>
  </si>
  <si>
    <t>135</t>
  </si>
  <si>
    <t>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</si>
</sst>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#.00"/>
    <numFmt numFmtId="166" formatCode="mmm/yyyy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</numFmts>
  <fonts count="11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18" applyFont="1">
      <alignment/>
      <protection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0" fillId="0" borderId="0" xfId="18" applyFont="1" applyAlignment="1">
      <alignment horizontal="left"/>
      <protection/>
    </xf>
    <xf numFmtId="0" fontId="0" fillId="0" borderId="0" xfId="18" applyFont="1" applyAlignment="1">
      <alignment horizontal="center"/>
      <protection/>
    </xf>
    <xf numFmtId="0" fontId="4" fillId="0" borderId="0" xfId="18" applyFont="1" applyAlignment="1">
      <alignment horizontal="left" indent="12"/>
      <protection/>
    </xf>
    <xf numFmtId="0" fontId="4" fillId="0" borderId="0" xfId="18" applyFont="1" applyAlignment="1">
      <alignment horizontal="left" indent="8"/>
      <protection/>
    </xf>
    <xf numFmtId="0" fontId="5" fillId="0" borderId="0" xfId="18" applyFont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8" applyFont="1">
      <alignment/>
      <protection/>
    </xf>
    <xf numFmtId="0" fontId="0" fillId="0" borderId="1" xfId="0" applyBorder="1" applyAlignment="1">
      <alignment horizontal="left"/>
    </xf>
    <xf numFmtId="0" fontId="8" fillId="0" borderId="1" xfId="18" applyFont="1" applyBorder="1" applyAlignment="1">
      <alignment horizontal="center" wrapText="1"/>
      <protection/>
    </xf>
    <xf numFmtId="0" fontId="10" fillId="0" borderId="0" xfId="0" applyFont="1" applyAlignment="1">
      <alignment/>
    </xf>
    <xf numFmtId="0" fontId="3" fillId="0" borderId="0" xfId="18" applyFont="1">
      <alignment/>
      <protection/>
    </xf>
    <xf numFmtId="0" fontId="3" fillId="0" borderId="0" xfId="18" applyFont="1" applyAlignment="1">
      <alignment horizontal="center"/>
      <protection/>
    </xf>
    <xf numFmtId="0" fontId="10" fillId="0" borderId="2" xfId="18" applyFont="1" applyBorder="1" applyAlignment="1">
      <alignment wrapText="1"/>
      <protection/>
    </xf>
    <xf numFmtId="0" fontId="10" fillId="0" borderId="3" xfId="18" applyFont="1" applyBorder="1" applyAlignment="1">
      <alignment wrapText="1"/>
      <protection/>
    </xf>
    <xf numFmtId="0" fontId="10" fillId="0" borderId="3" xfId="16" applyFont="1" applyBorder="1" applyAlignment="1">
      <alignment horizontal="center" wrapText="1"/>
      <protection/>
    </xf>
    <xf numFmtId="0" fontId="10" fillId="0" borderId="3" xfId="16" applyFont="1" applyBorder="1" applyAlignment="1">
      <alignment horizontal="center" vertical="center" wrapText="1"/>
      <protection/>
    </xf>
    <xf numFmtId="0" fontId="10" fillId="0" borderId="3" xfId="18" applyFont="1" applyBorder="1" applyAlignment="1">
      <alignment horizontal="center" wrapText="1"/>
      <protection/>
    </xf>
    <xf numFmtId="0" fontId="10" fillId="0" borderId="4" xfId="0" applyFont="1" applyBorder="1" applyAlignment="1">
      <alignment horizontal="center"/>
    </xf>
    <xf numFmtId="0" fontId="8" fillId="0" borderId="5" xfId="18" applyFont="1" applyBorder="1" applyAlignment="1">
      <alignment wrapText="1"/>
      <protection/>
    </xf>
    <xf numFmtId="164" fontId="0" fillId="0" borderId="0" xfId="17" applyNumberFormat="1" applyFont="1" applyFill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6" xfId="18" applyFont="1" applyBorder="1" applyAlignment="1">
      <alignment wrapText="1"/>
      <protection/>
    </xf>
    <xf numFmtId="4" fontId="10" fillId="0" borderId="1" xfId="18" applyNumberFormat="1" applyFont="1" applyBorder="1" applyAlignment="1">
      <alignment horizontal="center" wrapText="1"/>
      <protection/>
    </xf>
    <xf numFmtId="0" fontId="7" fillId="0" borderId="7" xfId="18" applyFont="1" applyBorder="1" applyAlignment="1">
      <alignment wrapText="1"/>
      <protection/>
    </xf>
    <xf numFmtId="0" fontId="7" fillId="0" borderId="7" xfId="16" applyFont="1" applyBorder="1" applyAlignment="1">
      <alignment horizontal="center" wrapText="1"/>
      <protection/>
    </xf>
    <xf numFmtId="4" fontId="7" fillId="0" borderId="1" xfId="16" applyNumberFormat="1" applyFont="1" applyBorder="1" applyAlignment="1">
      <alignment horizontal="center" vertical="center" wrapText="1"/>
      <protection/>
    </xf>
    <xf numFmtId="4" fontId="7" fillId="0" borderId="1" xfId="18" applyNumberFormat="1" applyFont="1" applyBorder="1" applyAlignment="1">
      <alignment horizontal="center" wrapText="1"/>
      <protection/>
    </xf>
    <xf numFmtId="0" fontId="7" fillId="0" borderId="7" xfId="18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14" fontId="10" fillId="0" borderId="7" xfId="16" applyNumberFormat="1" applyFont="1" applyBorder="1" applyAlignment="1">
      <alignment horizontal="center" wrapText="1"/>
      <protection/>
    </xf>
    <xf numFmtId="0" fontId="7" fillId="0" borderId="1" xfId="18" applyFont="1" applyBorder="1" applyAlignment="1">
      <alignment wrapText="1"/>
      <protection/>
    </xf>
    <xf numFmtId="0" fontId="10" fillId="0" borderId="7" xfId="16" applyFont="1" applyBorder="1" applyAlignment="1">
      <alignment horizontal="center" wrapText="1"/>
      <protection/>
    </xf>
    <xf numFmtId="0" fontId="10" fillId="0" borderId="1" xfId="16" applyFont="1" applyBorder="1" applyAlignment="1">
      <alignment horizontal="center" wrapText="1"/>
      <protection/>
    </xf>
    <xf numFmtId="4" fontId="10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10" fillId="0" borderId="7" xfId="16" applyNumberFormat="1" applyFont="1" applyBorder="1" applyAlignment="1">
      <alignment horizontal="center" vertical="center" wrapText="1"/>
      <protection/>
    </xf>
    <xf numFmtId="4" fontId="10" fillId="0" borderId="7" xfId="18" applyNumberFormat="1" applyFont="1" applyBorder="1" applyAlignment="1">
      <alignment horizontal="center" wrapText="1"/>
      <protection/>
    </xf>
    <xf numFmtId="4" fontId="10" fillId="0" borderId="9" xfId="0" applyNumberFormat="1" applyFont="1" applyBorder="1" applyAlignment="1">
      <alignment horizontal="center"/>
    </xf>
    <xf numFmtId="0" fontId="9" fillId="0" borderId="0" xfId="18" applyFont="1" applyBorder="1" applyAlignment="1">
      <alignment horizontal="center" wrapText="1"/>
      <protection/>
    </xf>
    <xf numFmtId="0" fontId="8" fillId="0" borderId="0" xfId="18" applyFont="1" applyBorder="1" applyAlignment="1">
      <alignment horizontal="center" wrapText="1"/>
      <protection/>
    </xf>
    <xf numFmtId="0" fontId="8" fillId="0" borderId="0" xfId="16" applyFont="1" applyBorder="1" applyAlignment="1" applyProtection="1">
      <alignment horizontal="center"/>
      <protection locked="0"/>
    </xf>
    <xf numFmtId="0" fontId="8" fillId="0" borderId="0" xfId="16" applyFont="1" applyBorder="1" applyAlignment="1" applyProtection="1">
      <alignment horizontal="right"/>
      <protection locked="0"/>
    </xf>
    <xf numFmtId="4" fontId="9" fillId="0" borderId="0" xfId="16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Border="1" applyAlignment="1">
      <alignment horizontal="center"/>
    </xf>
    <xf numFmtId="4" fontId="9" fillId="0" borderId="0" xfId="18" applyNumberFormat="1" applyFont="1" applyBorder="1" applyAlignment="1">
      <alignment horizontal="center"/>
      <protection/>
    </xf>
    <xf numFmtId="0" fontId="10" fillId="0" borderId="7" xfId="18" applyFont="1" applyBorder="1" applyAlignment="1">
      <alignment horizontal="center" wrapText="1"/>
      <protection/>
    </xf>
    <xf numFmtId="49" fontId="10" fillId="0" borderId="1" xfId="0" applyNumberFormat="1" applyFont="1" applyBorder="1" applyAlignment="1">
      <alignment horizontal="center"/>
    </xf>
    <xf numFmtId="4" fontId="10" fillId="0" borderId="1" xfId="16" applyNumberFormat="1" applyFont="1" applyBorder="1" applyAlignment="1">
      <alignment horizontal="center" vertical="center" wrapText="1"/>
      <protection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0" fillId="2" borderId="0" xfId="0" applyFont="1" applyFill="1" applyAlignment="1">
      <alignment/>
    </xf>
    <xf numFmtId="0" fontId="10" fillId="0" borderId="1" xfId="18" applyFont="1" applyBorder="1" applyAlignment="1">
      <alignment wrapText="1"/>
      <protection/>
    </xf>
    <xf numFmtId="14" fontId="10" fillId="0" borderId="1" xfId="16" applyNumberFormat="1" applyFont="1" applyBorder="1" applyAlignment="1">
      <alignment horizontal="center" wrapText="1"/>
      <protection/>
    </xf>
    <xf numFmtId="4" fontId="10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9" fillId="0" borderId="1" xfId="18" applyFont="1" applyBorder="1" applyAlignment="1">
      <alignment horizontal="center" wrapText="1"/>
      <protection/>
    </xf>
    <xf numFmtId="0" fontId="8" fillId="0" borderId="1" xfId="16" applyFont="1" applyBorder="1" applyAlignment="1" applyProtection="1">
      <alignment horizontal="center"/>
      <protection locked="0"/>
    </xf>
    <xf numFmtId="0" fontId="8" fillId="0" borderId="1" xfId="16" applyFont="1" applyBorder="1" applyAlignment="1" applyProtection="1">
      <alignment horizontal="right"/>
      <protection locked="0"/>
    </xf>
    <xf numFmtId="4" fontId="9" fillId="0" borderId="1" xfId="16" applyNumberFormat="1" applyFont="1" applyFill="1" applyBorder="1" applyAlignment="1" applyProtection="1">
      <alignment horizontal="center"/>
      <protection locked="0"/>
    </xf>
    <xf numFmtId="4" fontId="9" fillId="0" borderId="1" xfId="18" applyNumberFormat="1" applyFont="1" applyBorder="1" applyAlignment="1">
      <alignment horizontal="center"/>
      <protection/>
    </xf>
    <xf numFmtId="4" fontId="9" fillId="0" borderId="1" xfId="0" applyNumberFormat="1" applyFont="1" applyBorder="1" applyAlignment="1">
      <alignment horizontal="center"/>
    </xf>
    <xf numFmtId="49" fontId="10" fillId="0" borderId="7" xfId="16" applyNumberFormat="1" applyFont="1" applyBorder="1" applyAlignment="1">
      <alignment horizontal="center"/>
      <protection/>
    </xf>
    <xf numFmtId="4" fontId="9" fillId="0" borderId="7" xfId="16" applyNumberFormat="1" applyFont="1" applyBorder="1" applyAlignment="1">
      <alignment horizontal="center" vertical="center" wrapText="1"/>
      <protection/>
    </xf>
    <xf numFmtId="4" fontId="9" fillId="0" borderId="7" xfId="18" applyNumberFormat="1" applyFont="1" applyBorder="1" applyAlignment="1">
      <alignment horizontal="center" wrapText="1"/>
      <protection/>
    </xf>
    <xf numFmtId="4" fontId="9" fillId="0" borderId="9" xfId="0" applyNumberFormat="1" applyFont="1" applyBorder="1" applyAlignment="1">
      <alignment horizontal="center"/>
    </xf>
    <xf numFmtId="4" fontId="10" fillId="0" borderId="10" xfId="18" applyNumberFormat="1" applyFont="1" applyBorder="1" applyAlignment="1">
      <alignment horizontal="center" wrapText="1"/>
      <protection/>
    </xf>
    <xf numFmtId="49" fontId="10" fillId="0" borderId="1" xfId="16" applyNumberFormat="1" applyFont="1" applyBorder="1" applyAlignment="1">
      <alignment horizontal="center" wrapText="1"/>
      <protection/>
    </xf>
    <xf numFmtId="0" fontId="10" fillId="0" borderId="5" xfId="18" applyFont="1" applyBorder="1" applyAlignment="1">
      <alignment wrapText="1"/>
      <protection/>
    </xf>
    <xf numFmtId="0" fontId="9" fillId="0" borderId="7" xfId="18" applyFont="1" applyBorder="1" applyAlignment="1">
      <alignment horizontal="center" wrapText="1"/>
      <protection/>
    </xf>
    <xf numFmtId="0" fontId="9" fillId="0" borderId="1" xfId="18" applyFont="1" applyBorder="1" applyAlignment="1">
      <alignment wrapText="1"/>
      <protection/>
    </xf>
    <xf numFmtId="0" fontId="8" fillId="0" borderId="1" xfId="16" applyFont="1" applyBorder="1" applyAlignment="1">
      <alignment horizontal="center" wrapText="1"/>
      <protection/>
    </xf>
    <xf numFmtId="4" fontId="9" fillId="0" borderId="1" xfId="16" applyNumberFormat="1" applyFont="1" applyBorder="1" applyAlignment="1">
      <alignment horizontal="center" vertical="center" wrapText="1"/>
      <protection/>
    </xf>
    <xf numFmtId="4" fontId="9" fillId="0" borderId="1" xfId="18" applyNumberFormat="1" applyFont="1" applyBorder="1" applyAlignment="1">
      <alignment horizontal="center" wrapText="1"/>
      <protection/>
    </xf>
    <xf numFmtId="4" fontId="9" fillId="0" borderId="8" xfId="0" applyNumberFormat="1" applyFont="1" applyBorder="1" applyAlignment="1">
      <alignment horizontal="center"/>
    </xf>
    <xf numFmtId="0" fontId="9" fillId="0" borderId="11" xfId="18" applyFont="1" applyBorder="1" applyAlignment="1">
      <alignment horizontal="center" wrapText="1"/>
      <protection/>
    </xf>
    <xf numFmtId="0" fontId="9" fillId="0" borderId="12" xfId="18" applyFont="1" applyBorder="1" applyAlignment="1">
      <alignment horizontal="center" wrapText="1"/>
      <protection/>
    </xf>
    <xf numFmtId="0" fontId="8" fillId="0" borderId="12" xfId="18" applyFont="1" applyBorder="1" applyAlignment="1">
      <alignment horizontal="center" wrapText="1"/>
      <protection/>
    </xf>
    <xf numFmtId="0" fontId="8" fillId="0" borderId="12" xfId="16" applyFont="1" applyBorder="1" applyAlignment="1" applyProtection="1">
      <alignment horizontal="center"/>
      <protection locked="0"/>
    </xf>
    <xf numFmtId="0" fontId="8" fillId="0" borderId="12" xfId="16" applyFont="1" applyBorder="1" applyAlignment="1" applyProtection="1">
      <alignment horizontal="right"/>
      <protection locked="0"/>
    </xf>
    <xf numFmtId="4" fontId="9" fillId="0" borderId="12" xfId="16" applyNumberFormat="1" applyFont="1" applyFill="1" applyBorder="1" applyAlignment="1" applyProtection="1">
      <alignment horizontal="center"/>
      <protection locked="0"/>
    </xf>
    <xf numFmtId="4" fontId="9" fillId="0" borderId="12" xfId="18" applyNumberFormat="1" applyFont="1" applyBorder="1" applyAlignment="1">
      <alignment horizontal="center"/>
      <protection/>
    </xf>
    <xf numFmtId="4" fontId="9" fillId="0" borderId="13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8" fillId="0" borderId="1" xfId="18" applyFont="1" applyBorder="1" applyAlignment="1">
      <alignment wrapText="1"/>
      <protection/>
    </xf>
    <xf numFmtId="4" fontId="10" fillId="0" borderId="14" xfId="18" applyNumberFormat="1" applyFont="1" applyBorder="1" applyAlignment="1">
      <alignment horizontal="center" wrapText="1"/>
      <protection/>
    </xf>
    <xf numFmtId="4" fontId="8" fillId="0" borderId="7" xfId="18" applyNumberFormat="1" applyFont="1" applyBorder="1" applyAlignment="1">
      <alignment horizontal="center" wrapText="1"/>
      <protection/>
    </xf>
    <xf numFmtId="4" fontId="8" fillId="0" borderId="10" xfId="18" applyNumberFormat="1" applyFont="1" applyBorder="1" applyAlignment="1">
      <alignment horizontal="center" wrapText="1"/>
      <protection/>
    </xf>
    <xf numFmtId="4" fontId="8" fillId="0" borderId="7" xfId="16" applyNumberFormat="1" applyFont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/>
    </xf>
    <xf numFmtId="0" fontId="0" fillId="0" borderId="0" xfId="18">
      <alignment/>
      <protection/>
    </xf>
    <xf numFmtId="0" fontId="2" fillId="0" borderId="0" xfId="18" applyFont="1" applyBorder="1" applyAlignment="1">
      <alignment horizontal="center" wrapText="1"/>
      <protection/>
    </xf>
    <xf numFmtId="0" fontId="0" fillId="0" borderId="0" xfId="16" applyFont="1" applyBorder="1" applyProtection="1">
      <alignment/>
      <protection locked="0"/>
    </xf>
    <xf numFmtId="0" fontId="0" fillId="0" borderId="0" xfId="16" applyFont="1" applyBorder="1" applyAlignment="1" applyProtection="1">
      <alignment horizontal="right"/>
      <protection locked="0"/>
    </xf>
    <xf numFmtId="0" fontId="0" fillId="0" borderId="0" xfId="18" applyFont="1">
      <alignment/>
      <protection/>
    </xf>
    <xf numFmtId="0" fontId="0" fillId="0" borderId="0" xfId="18" applyAlignment="1">
      <alignment horizontal="left"/>
      <protection/>
    </xf>
    <xf numFmtId="0" fontId="0" fillId="0" borderId="0" xfId="18" applyFont="1" applyAlignment="1">
      <alignment horizontal="center"/>
      <protection/>
    </xf>
    <xf numFmtId="0" fontId="0" fillId="0" borderId="0" xfId="0" applyFont="1" applyFill="1" applyAlignment="1">
      <alignment/>
    </xf>
  </cellXfs>
  <cellStyles count="10">
    <cellStyle name="Normal" xfId="0"/>
    <cellStyle name="Hyperlink" xfId="15"/>
    <cellStyle name="Normal_facturi restante 30,90,120 ZILE-10.02.11" xfId="16"/>
    <cellStyle name="Normal_Model Validare Trim. IV" xfId="17"/>
    <cellStyle name="Normal_SCLEROZA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914400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6572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1028700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7715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3">
      <selection activeCell="C43" sqref="C43"/>
    </sheetView>
  </sheetViews>
  <sheetFormatPr defaultColWidth="9.140625" defaultRowHeight="12.75"/>
  <cols>
    <col min="1" max="1" width="13.7109375" style="0" customWidth="1"/>
    <col min="2" max="2" width="23.2812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8515625" style="0" customWidth="1"/>
    <col min="8" max="8" width="17.8515625" style="29" customWidth="1"/>
    <col min="9" max="9" width="16.0039062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8" t="s">
        <v>6</v>
      </c>
      <c r="D3" s="1"/>
      <c r="E3" s="1"/>
      <c r="F3" s="4"/>
      <c r="G3" s="4"/>
      <c r="H3" s="5"/>
    </row>
    <row r="4" spans="1:8" ht="12.75">
      <c r="A4" s="1"/>
      <c r="B4" s="1"/>
      <c r="C4" s="3" t="s">
        <v>7</v>
      </c>
      <c r="D4" s="3"/>
      <c r="E4" s="1"/>
      <c r="F4" s="1"/>
      <c r="G4" s="1"/>
      <c r="H4" s="5"/>
    </row>
    <row r="5" spans="1:8" ht="12.75">
      <c r="A5" s="1"/>
      <c r="B5" s="1"/>
      <c r="C5" s="3" t="s">
        <v>8</v>
      </c>
      <c r="D5" s="3"/>
      <c r="E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1" t="s">
        <v>39</v>
      </c>
      <c r="B7" s="11"/>
      <c r="C7" s="1"/>
      <c r="D7" s="1"/>
      <c r="E7" s="1"/>
      <c r="F7" s="1"/>
      <c r="G7" s="1"/>
      <c r="H7" s="5"/>
      <c r="I7" s="13"/>
    </row>
    <row r="8" spans="1:9" ht="12.75">
      <c r="A8" s="11"/>
      <c r="B8" s="11"/>
      <c r="C8" s="1"/>
      <c r="D8" s="1"/>
      <c r="E8" s="1"/>
      <c r="F8" s="1"/>
      <c r="G8" s="1"/>
      <c r="H8" s="5"/>
      <c r="I8" s="13"/>
    </row>
    <row r="9" spans="1:8" s="9" customFormat="1" ht="13.5" thickBot="1">
      <c r="A9" s="18" t="s">
        <v>41</v>
      </c>
      <c r="B9" s="18"/>
      <c r="C9" s="19"/>
      <c r="H9" s="28"/>
    </row>
    <row r="10" spans="1:9" s="17" customFormat="1" ht="54.75" customHeight="1">
      <c r="A10" s="20" t="s">
        <v>0</v>
      </c>
      <c r="B10" s="21" t="s">
        <v>1</v>
      </c>
      <c r="C10" s="21" t="s">
        <v>2</v>
      </c>
      <c r="D10" s="22" t="s">
        <v>9</v>
      </c>
      <c r="E10" s="22" t="s">
        <v>10</v>
      </c>
      <c r="F10" s="23" t="s">
        <v>11</v>
      </c>
      <c r="G10" s="24" t="s">
        <v>12</v>
      </c>
      <c r="H10" s="24" t="s">
        <v>3</v>
      </c>
      <c r="I10" s="25" t="s">
        <v>14</v>
      </c>
    </row>
    <row r="11" spans="1:9" s="17" customFormat="1" ht="54.75" customHeight="1">
      <c r="A11" s="26" t="s">
        <v>18</v>
      </c>
      <c r="B11" s="16" t="s">
        <v>19</v>
      </c>
      <c r="C11" s="16">
        <v>2501652</v>
      </c>
      <c r="D11" s="40">
        <v>72</v>
      </c>
      <c r="E11" s="38">
        <v>42353</v>
      </c>
      <c r="F11" s="44">
        <v>2976</v>
      </c>
      <c r="G11" s="45">
        <v>392.44</v>
      </c>
      <c r="H11" s="45">
        <v>2583.56</v>
      </c>
      <c r="I11" s="46">
        <v>0</v>
      </c>
    </row>
    <row r="12" spans="1:9" s="17" customFormat="1" ht="54.75" customHeight="1">
      <c r="A12" s="26" t="s">
        <v>28</v>
      </c>
      <c r="B12" s="16" t="s">
        <v>29</v>
      </c>
      <c r="C12" s="16">
        <v>4663448</v>
      </c>
      <c r="D12" s="37" t="s">
        <v>30</v>
      </c>
      <c r="E12" s="38">
        <v>42353</v>
      </c>
      <c r="F12" s="44">
        <v>4960</v>
      </c>
      <c r="G12" s="45">
        <v>0</v>
      </c>
      <c r="H12" s="45">
        <v>4960</v>
      </c>
      <c r="I12" s="46">
        <v>0</v>
      </c>
    </row>
    <row r="13" spans="1:9" s="17" customFormat="1" ht="54.75" customHeight="1">
      <c r="A13" s="26" t="s">
        <v>18</v>
      </c>
      <c r="B13" s="16" t="s">
        <v>19</v>
      </c>
      <c r="C13" s="16">
        <v>2501652</v>
      </c>
      <c r="D13" s="40">
        <v>71</v>
      </c>
      <c r="E13" s="38">
        <v>42353</v>
      </c>
      <c r="F13" s="44">
        <v>107136</v>
      </c>
      <c r="G13" s="45">
        <v>0</v>
      </c>
      <c r="H13" s="45">
        <v>107136</v>
      </c>
      <c r="I13" s="46">
        <v>0</v>
      </c>
    </row>
    <row r="14" spans="1:9" s="17" customFormat="1" ht="54.75" customHeight="1">
      <c r="A14" s="26" t="s">
        <v>28</v>
      </c>
      <c r="B14" s="16" t="s">
        <v>29</v>
      </c>
      <c r="C14" s="16">
        <v>4663448</v>
      </c>
      <c r="D14" s="55" t="s">
        <v>33</v>
      </c>
      <c r="E14" s="38">
        <v>42353</v>
      </c>
      <c r="F14" s="44">
        <v>140368</v>
      </c>
      <c r="G14" s="45">
        <v>0</v>
      </c>
      <c r="H14" s="45">
        <v>140368</v>
      </c>
      <c r="I14" s="46">
        <v>0</v>
      </c>
    </row>
    <row r="15" spans="1:9" s="17" customFormat="1" ht="54.75" customHeight="1">
      <c r="A15" s="26" t="s">
        <v>31</v>
      </c>
      <c r="B15" s="16" t="s">
        <v>32</v>
      </c>
      <c r="C15" s="16">
        <v>4548538</v>
      </c>
      <c r="D15" s="37" t="s">
        <v>34</v>
      </c>
      <c r="E15" s="38">
        <v>42353</v>
      </c>
      <c r="F15" s="44">
        <v>2976</v>
      </c>
      <c r="G15" s="45">
        <v>0</v>
      </c>
      <c r="H15" s="45">
        <v>2976</v>
      </c>
      <c r="I15" s="46">
        <v>0</v>
      </c>
    </row>
    <row r="16" spans="1:9" s="17" customFormat="1" ht="54.75" customHeight="1">
      <c r="A16" s="26" t="s">
        <v>18</v>
      </c>
      <c r="B16" s="16" t="s">
        <v>19</v>
      </c>
      <c r="C16" s="16">
        <v>2501652</v>
      </c>
      <c r="D16" s="37" t="s">
        <v>40</v>
      </c>
      <c r="E16" s="38">
        <v>42359</v>
      </c>
      <c r="F16" s="44">
        <v>25792</v>
      </c>
      <c r="G16" s="45">
        <v>0</v>
      </c>
      <c r="H16" s="45">
        <v>25792</v>
      </c>
      <c r="I16" s="46">
        <v>0</v>
      </c>
    </row>
    <row r="17" spans="1:9" s="17" customFormat="1" ht="54.75" customHeight="1">
      <c r="A17" s="26" t="s">
        <v>28</v>
      </c>
      <c r="B17" s="16" t="s">
        <v>29</v>
      </c>
      <c r="C17" s="16">
        <v>4663448</v>
      </c>
      <c r="D17" s="37" t="s">
        <v>35</v>
      </c>
      <c r="E17" s="38">
        <v>42359</v>
      </c>
      <c r="F17" s="44">
        <v>112592</v>
      </c>
      <c r="G17" s="45">
        <v>0</v>
      </c>
      <c r="H17" s="45">
        <v>36584.44</v>
      </c>
      <c r="I17" s="46">
        <f>F17-H17</f>
        <v>76007.56</v>
      </c>
    </row>
    <row r="18" spans="1:9" s="17" customFormat="1" ht="33" customHeight="1">
      <c r="A18" s="30"/>
      <c r="B18" s="36" t="s">
        <v>17</v>
      </c>
      <c r="C18" s="32"/>
      <c r="D18" s="33"/>
      <c r="E18" s="33"/>
      <c r="F18" s="34">
        <f>SUM(F11:F17)</f>
        <v>396800</v>
      </c>
      <c r="G18" s="35">
        <f>SUM(G17:G17)</f>
        <v>0</v>
      </c>
      <c r="H18" s="35">
        <f>SUM(H11:H17)</f>
        <v>320400</v>
      </c>
      <c r="I18" s="43">
        <f>SUM(I17:I17)</f>
        <v>76007.56</v>
      </c>
    </row>
    <row r="19" spans="1:9" s="17" customFormat="1" ht="33" customHeight="1">
      <c r="A19" s="26" t="s">
        <v>20</v>
      </c>
      <c r="B19" s="16" t="s">
        <v>21</v>
      </c>
      <c r="C19" s="16">
        <v>16950830</v>
      </c>
      <c r="D19" s="37" t="s">
        <v>24</v>
      </c>
      <c r="E19" s="38">
        <v>42333</v>
      </c>
      <c r="F19" s="56">
        <v>979661.25</v>
      </c>
      <c r="G19" s="31">
        <f>183.47+690</f>
        <v>873.47</v>
      </c>
      <c r="H19" s="31">
        <v>978787.78</v>
      </c>
      <c r="I19" s="42">
        <v>0</v>
      </c>
    </row>
    <row r="20" spans="1:9" s="17" customFormat="1" ht="33" customHeight="1">
      <c r="A20" s="30" t="s">
        <v>26</v>
      </c>
      <c r="B20" s="54" t="s">
        <v>25</v>
      </c>
      <c r="C20" s="54">
        <v>22658075</v>
      </c>
      <c r="D20" s="40">
        <v>200942</v>
      </c>
      <c r="E20" s="38">
        <v>42333</v>
      </c>
      <c r="F20" s="56">
        <v>961995</v>
      </c>
      <c r="G20" s="31">
        <v>0</v>
      </c>
      <c r="H20" s="31">
        <v>961995</v>
      </c>
      <c r="I20" s="42">
        <v>0</v>
      </c>
    </row>
    <row r="21" spans="1:9" s="17" customFormat="1" ht="33" customHeight="1">
      <c r="A21" s="26" t="s">
        <v>20</v>
      </c>
      <c r="B21" s="16" t="s">
        <v>21</v>
      </c>
      <c r="C21" s="16">
        <v>16950830</v>
      </c>
      <c r="D21" s="37" t="s">
        <v>27</v>
      </c>
      <c r="E21" s="38">
        <v>42353</v>
      </c>
      <c r="F21" s="56">
        <v>38192</v>
      </c>
      <c r="G21" s="31">
        <v>0</v>
      </c>
      <c r="H21" s="31">
        <v>38192</v>
      </c>
      <c r="I21" s="42">
        <v>0</v>
      </c>
    </row>
    <row r="22" spans="1:13" s="17" customFormat="1" ht="33" customHeight="1">
      <c r="A22" s="30" t="s">
        <v>26</v>
      </c>
      <c r="B22" s="54" t="s">
        <v>25</v>
      </c>
      <c r="C22" s="54">
        <v>22658075</v>
      </c>
      <c r="D22" s="40">
        <v>200944</v>
      </c>
      <c r="E22" s="38">
        <v>42359</v>
      </c>
      <c r="F22" s="56">
        <v>115821</v>
      </c>
      <c r="G22" s="31">
        <v>0</v>
      </c>
      <c r="H22" s="31">
        <v>70650.81</v>
      </c>
      <c r="I22" s="42">
        <f>F22-H22</f>
        <v>45170.19</v>
      </c>
      <c r="M22" s="59">
        <v>0.61</v>
      </c>
    </row>
    <row r="23" spans="1:13" s="17" customFormat="1" ht="33" customHeight="1">
      <c r="A23" s="26" t="s">
        <v>20</v>
      </c>
      <c r="B23" s="16" t="s">
        <v>21</v>
      </c>
      <c r="C23" s="16">
        <v>16950830</v>
      </c>
      <c r="D23" s="41">
        <v>10</v>
      </c>
      <c r="E23" s="61">
        <v>42359</v>
      </c>
      <c r="F23" s="56">
        <v>89776</v>
      </c>
      <c r="G23" s="31">
        <v>0</v>
      </c>
      <c r="H23" s="31">
        <v>54504.41</v>
      </c>
      <c r="I23" s="62">
        <f>F23-H23</f>
        <v>35271.59</v>
      </c>
      <c r="M23" s="59">
        <v>0.61</v>
      </c>
    </row>
    <row r="24" spans="1:9" s="17" customFormat="1" ht="33" customHeight="1">
      <c r="A24" s="60"/>
      <c r="B24" s="36" t="s">
        <v>22</v>
      </c>
      <c r="C24" s="39"/>
      <c r="D24" s="41"/>
      <c r="E24" s="41"/>
      <c r="F24" s="34">
        <f>SUM(F19:F23)</f>
        <v>2185445.25</v>
      </c>
      <c r="G24" s="35">
        <f>SUM(G19:G23)</f>
        <v>873.47</v>
      </c>
      <c r="H24" s="35">
        <f>SUM(H19:H23)</f>
        <v>2104130</v>
      </c>
      <c r="I24" s="63">
        <f>SUM(I19:I22)</f>
        <v>45170.19</v>
      </c>
    </row>
    <row r="25" spans="1:9" ht="27.75" customHeight="1">
      <c r="A25" s="64"/>
      <c r="B25" s="64" t="s">
        <v>23</v>
      </c>
      <c r="C25" s="16"/>
      <c r="D25" s="65"/>
      <c r="E25" s="66"/>
      <c r="F25" s="67">
        <f>F18+F24</f>
        <v>2582245.25</v>
      </c>
      <c r="G25" s="68">
        <f>G18+G24</f>
        <v>873.47</v>
      </c>
      <c r="H25" s="68">
        <f>H18+H24</f>
        <v>2424530</v>
      </c>
      <c r="I25" s="69">
        <f>I18+I24</f>
        <v>121177.75</v>
      </c>
    </row>
    <row r="26" spans="1:9" ht="27.75" customHeight="1">
      <c r="A26" s="47"/>
      <c r="B26" s="47"/>
      <c r="C26" s="48"/>
      <c r="D26" s="49"/>
      <c r="E26" s="50"/>
      <c r="F26" s="51"/>
      <c r="G26" s="53"/>
      <c r="H26" s="53"/>
      <c r="I26" s="52"/>
    </row>
    <row r="27" spans="7:9" ht="21" customHeight="1">
      <c r="G27" s="15" t="s">
        <v>13</v>
      </c>
      <c r="H27" s="57">
        <f>H11+H12+H13+H14+H15+H16+H17+890438.53+884864+H21+H22+H23</f>
        <v>2259049.7500000005</v>
      </c>
      <c r="I27" s="13"/>
    </row>
    <row r="28" spans="7:8" ht="12.75">
      <c r="G28" s="58" t="s">
        <v>36</v>
      </c>
      <c r="H28" s="57">
        <f>42788+77131</f>
        <v>119919</v>
      </c>
    </row>
    <row r="29" spans="7:8" ht="12.75">
      <c r="G29" s="58" t="s">
        <v>37</v>
      </c>
      <c r="H29" s="57">
        <v>40005</v>
      </c>
    </row>
    <row r="30" spans="7:8" ht="12.75">
      <c r="G30" s="58" t="s">
        <v>38</v>
      </c>
      <c r="H30" s="57">
        <v>5556.25</v>
      </c>
    </row>
  </sheetData>
  <printOptions/>
  <pageMargins left="0.2" right="0.2" top="0.35" bottom="0.53" header="0.18" footer="0.23"/>
  <pageSetup horizontalDpi="600" verticalDpi="600" orientation="landscape" scale="70" r:id="rId4"/>
  <drawing r:id="rId3"/>
  <legacyDrawing r:id="rId2"/>
  <oleObjects>
    <oleObject progId="" shapeId="12518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36" sqref="B36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8" t="s">
        <v>6</v>
      </c>
      <c r="D3" s="1"/>
      <c r="E3" s="1"/>
      <c r="F3" s="4"/>
      <c r="G3" s="4"/>
      <c r="H3" s="5"/>
    </row>
    <row r="4" spans="1:8" ht="12.75">
      <c r="A4" s="1"/>
      <c r="B4" s="1"/>
      <c r="C4" s="3" t="s">
        <v>7</v>
      </c>
      <c r="D4" s="3"/>
      <c r="E4" s="1"/>
      <c r="F4" s="1"/>
      <c r="G4" s="1"/>
      <c r="H4" s="5"/>
    </row>
    <row r="5" spans="1:8" ht="12.75">
      <c r="A5" s="1"/>
      <c r="B5" s="1"/>
      <c r="C5" s="3" t="s">
        <v>8</v>
      </c>
      <c r="D5" s="3"/>
      <c r="E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42</v>
      </c>
      <c r="B7" s="11"/>
      <c r="C7" s="1"/>
      <c r="D7" s="1"/>
      <c r="E7" s="1"/>
      <c r="F7" s="1"/>
      <c r="G7" s="1"/>
      <c r="H7" s="5"/>
      <c r="I7" s="13"/>
    </row>
    <row r="8" spans="1:8" ht="12.75">
      <c r="A8" s="10"/>
      <c r="B8" s="10"/>
      <c r="C8" s="10"/>
      <c r="D8" s="14"/>
      <c r="E8" s="14"/>
      <c r="F8" s="10"/>
      <c r="G8" s="10"/>
      <c r="H8" s="27"/>
    </row>
    <row r="9" spans="1:8" ht="12.75">
      <c r="A9" s="10"/>
      <c r="B9" s="10"/>
      <c r="C9" s="10"/>
      <c r="D9" s="14"/>
      <c r="E9" s="14"/>
      <c r="F9" s="10"/>
      <c r="G9" s="10"/>
      <c r="H9" s="27"/>
    </row>
    <row r="10" spans="1:8" s="9" customFormat="1" ht="13.5" thickBot="1">
      <c r="A10" s="18" t="s">
        <v>43</v>
      </c>
      <c r="B10" s="18"/>
      <c r="C10" s="19"/>
      <c r="H10" s="28"/>
    </row>
    <row r="11" spans="1:9" s="17" customFormat="1" ht="54.75" customHeight="1">
      <c r="A11" s="20" t="s">
        <v>0</v>
      </c>
      <c r="B11" s="21" t="s">
        <v>1</v>
      </c>
      <c r="C11" s="21" t="s">
        <v>2</v>
      </c>
      <c r="D11" s="22" t="s">
        <v>9</v>
      </c>
      <c r="E11" s="22" t="s">
        <v>10</v>
      </c>
      <c r="F11" s="23" t="s">
        <v>11</v>
      </c>
      <c r="G11" s="24" t="s">
        <v>12</v>
      </c>
      <c r="H11" s="24" t="s">
        <v>3</v>
      </c>
      <c r="I11" s="25" t="s">
        <v>14</v>
      </c>
    </row>
    <row r="12" spans="1:9" s="17" customFormat="1" ht="54.75" customHeight="1">
      <c r="A12" s="26" t="s">
        <v>28</v>
      </c>
      <c r="B12" s="16" t="s">
        <v>29</v>
      </c>
      <c r="C12" s="16">
        <v>4663448</v>
      </c>
      <c r="D12" s="70" t="s">
        <v>35</v>
      </c>
      <c r="E12" s="38">
        <v>42359</v>
      </c>
      <c r="F12" s="44">
        <v>112592</v>
      </c>
      <c r="G12" s="45">
        <v>36584.44</v>
      </c>
      <c r="H12" s="45">
        <v>76007.56</v>
      </c>
      <c r="I12" s="46">
        <v>0</v>
      </c>
    </row>
    <row r="13" spans="1:9" s="17" customFormat="1" ht="54.75" customHeight="1">
      <c r="A13" s="26" t="s">
        <v>28</v>
      </c>
      <c r="B13" s="16" t="s">
        <v>29</v>
      </c>
      <c r="C13" s="16">
        <v>4663448</v>
      </c>
      <c r="D13" s="37" t="s">
        <v>44</v>
      </c>
      <c r="E13" s="38">
        <v>42369</v>
      </c>
      <c r="F13" s="44">
        <v>74896</v>
      </c>
      <c r="G13" s="45">
        <v>0</v>
      </c>
      <c r="H13" s="45">
        <v>31112.44</v>
      </c>
      <c r="I13" s="46">
        <f>F13-H13</f>
        <v>43783.56</v>
      </c>
    </row>
    <row r="14" spans="1:9" s="17" customFormat="1" ht="54.75" customHeight="1">
      <c r="A14" s="26" t="s">
        <v>18</v>
      </c>
      <c r="B14" s="16" t="s">
        <v>19</v>
      </c>
      <c r="C14" s="16">
        <v>2501652</v>
      </c>
      <c r="D14" s="40">
        <v>82</v>
      </c>
      <c r="E14" s="38">
        <v>42369</v>
      </c>
      <c r="F14" s="44">
        <v>90272</v>
      </c>
      <c r="G14" s="45">
        <v>0</v>
      </c>
      <c r="H14" s="45">
        <v>90272</v>
      </c>
      <c r="I14" s="46">
        <v>0</v>
      </c>
    </row>
    <row r="15" spans="1:9" s="17" customFormat="1" ht="54.75" customHeight="1">
      <c r="A15" s="26" t="s">
        <v>28</v>
      </c>
      <c r="B15" s="16" t="s">
        <v>29</v>
      </c>
      <c r="C15" s="16">
        <v>4663448</v>
      </c>
      <c r="D15" s="37" t="s">
        <v>45</v>
      </c>
      <c r="E15" s="38">
        <v>42369</v>
      </c>
      <c r="F15" s="44">
        <v>118544</v>
      </c>
      <c r="G15" s="45">
        <v>0</v>
      </c>
      <c r="H15" s="45">
        <v>118544</v>
      </c>
      <c r="I15" s="46">
        <v>0</v>
      </c>
    </row>
    <row r="16" spans="1:9" s="17" customFormat="1" ht="54.75" customHeight="1">
      <c r="A16" s="26" t="s">
        <v>31</v>
      </c>
      <c r="B16" s="16" t="s">
        <v>32</v>
      </c>
      <c r="C16" s="16">
        <v>4548538</v>
      </c>
      <c r="D16" s="37" t="s">
        <v>46</v>
      </c>
      <c r="E16" s="38">
        <v>42369</v>
      </c>
      <c r="F16" s="44">
        <v>4464</v>
      </c>
      <c r="G16" s="45">
        <v>0</v>
      </c>
      <c r="H16" s="45">
        <v>4464</v>
      </c>
      <c r="I16" s="46">
        <v>0</v>
      </c>
    </row>
    <row r="17" spans="1:9" s="17" customFormat="1" ht="54.75" customHeight="1">
      <c r="A17" s="26"/>
      <c r="B17" s="36" t="s">
        <v>17</v>
      </c>
      <c r="C17" s="16"/>
      <c r="D17" s="40"/>
      <c r="E17" s="40"/>
      <c r="F17" s="71">
        <f>SUM(F12:F16)</f>
        <v>400768</v>
      </c>
      <c r="G17" s="72">
        <f>SUM(G12:G16)</f>
        <v>36584.44</v>
      </c>
      <c r="H17" s="72">
        <f>SUM(H12:H16)</f>
        <v>320400</v>
      </c>
      <c r="I17" s="73">
        <f>SUM(I12:I16)</f>
        <v>43783.56</v>
      </c>
    </row>
    <row r="18" spans="1:9" s="17" customFormat="1" ht="54.75" customHeight="1">
      <c r="A18" s="26" t="s">
        <v>26</v>
      </c>
      <c r="B18" s="16" t="s">
        <v>47</v>
      </c>
      <c r="C18" s="16">
        <v>22658075</v>
      </c>
      <c r="D18" s="37" t="s">
        <v>48</v>
      </c>
      <c r="E18" s="38">
        <v>42359</v>
      </c>
      <c r="F18" s="44">
        <v>115821</v>
      </c>
      <c r="G18" s="45">
        <v>70650.81</v>
      </c>
      <c r="H18" s="74">
        <v>45170.19</v>
      </c>
      <c r="I18" s="46">
        <v>0</v>
      </c>
    </row>
    <row r="19" spans="1:9" s="17" customFormat="1" ht="54.75" customHeight="1">
      <c r="A19" s="26" t="s">
        <v>20</v>
      </c>
      <c r="B19" s="16" t="s">
        <v>21</v>
      </c>
      <c r="C19" s="16">
        <v>16950830</v>
      </c>
      <c r="D19" s="37" t="s">
        <v>49</v>
      </c>
      <c r="E19" s="38">
        <v>42359</v>
      </c>
      <c r="F19" s="44">
        <v>89776</v>
      </c>
      <c r="G19" s="45">
        <v>54504.41</v>
      </c>
      <c r="H19" s="74">
        <v>35271.59</v>
      </c>
      <c r="I19" s="46">
        <v>0</v>
      </c>
    </row>
    <row r="20" spans="1:9" s="17" customFormat="1" ht="54.75" customHeight="1">
      <c r="A20" s="26" t="s">
        <v>26</v>
      </c>
      <c r="B20" s="16" t="s">
        <v>47</v>
      </c>
      <c r="C20" s="16">
        <v>22658075</v>
      </c>
      <c r="D20" s="75" t="s">
        <v>50</v>
      </c>
      <c r="E20" s="61">
        <v>42353</v>
      </c>
      <c r="F20" s="56">
        <v>967578</v>
      </c>
      <c r="G20" s="31">
        <v>0</v>
      </c>
      <c r="H20" s="31">
        <v>967578</v>
      </c>
      <c r="I20" s="42">
        <v>0</v>
      </c>
    </row>
    <row r="21" spans="1:9" s="17" customFormat="1" ht="54.75" customHeight="1">
      <c r="A21" s="26" t="s">
        <v>20</v>
      </c>
      <c r="B21" s="16" t="s">
        <v>21</v>
      </c>
      <c r="C21" s="16">
        <v>16950830</v>
      </c>
      <c r="D21" s="75" t="s">
        <v>51</v>
      </c>
      <c r="E21" s="61">
        <v>42353</v>
      </c>
      <c r="F21" s="56">
        <v>904035</v>
      </c>
      <c r="G21" s="31">
        <v>0</v>
      </c>
      <c r="H21" s="31">
        <v>904035</v>
      </c>
      <c r="I21" s="42">
        <v>0</v>
      </c>
    </row>
    <row r="22" spans="1:9" s="17" customFormat="1" ht="54.75" customHeight="1">
      <c r="A22" s="26" t="s">
        <v>26</v>
      </c>
      <c r="B22" s="16" t="s">
        <v>47</v>
      </c>
      <c r="C22" s="16">
        <v>22658075</v>
      </c>
      <c r="D22" s="75" t="s">
        <v>52</v>
      </c>
      <c r="E22" s="61">
        <v>42390</v>
      </c>
      <c r="F22" s="56">
        <v>830950</v>
      </c>
      <c r="G22" s="31">
        <v>0</v>
      </c>
      <c r="H22" s="31">
        <v>76037.61</v>
      </c>
      <c r="I22" s="42">
        <f>F22-H22</f>
        <v>754912.39</v>
      </c>
    </row>
    <row r="23" spans="1:9" s="17" customFormat="1" ht="33" customHeight="1">
      <c r="A23" s="26" t="s">
        <v>20</v>
      </c>
      <c r="B23" s="16" t="s">
        <v>21</v>
      </c>
      <c r="C23" s="16">
        <v>16950830</v>
      </c>
      <c r="D23" s="75" t="s">
        <v>53</v>
      </c>
      <c r="E23" s="61">
        <v>42369</v>
      </c>
      <c r="F23" s="56">
        <v>920342.25</v>
      </c>
      <c r="G23" s="31">
        <v>0</v>
      </c>
      <c r="H23" s="42">
        <v>76037.61</v>
      </c>
      <c r="I23" s="42">
        <f>F23-H23</f>
        <v>844304.64</v>
      </c>
    </row>
    <row r="24" spans="1:9" s="17" customFormat="1" ht="33" customHeight="1">
      <c r="A24" s="76"/>
      <c r="B24" s="77" t="s">
        <v>22</v>
      </c>
      <c r="C24" s="78"/>
      <c r="D24" s="79"/>
      <c r="E24" s="79"/>
      <c r="F24" s="80">
        <f>SUM(F18:F23)</f>
        <v>3828502.25</v>
      </c>
      <c r="G24" s="81">
        <f>SUM(G18:G23)</f>
        <v>125155.22</v>
      </c>
      <c r="H24" s="81">
        <f>SUM(H18:H23)</f>
        <v>2104130</v>
      </c>
      <c r="I24" s="82">
        <f>SUM(I18:I23)</f>
        <v>1599217.03</v>
      </c>
    </row>
    <row r="25" spans="1:9" ht="27.75" customHeight="1" thickBot="1">
      <c r="A25" s="83"/>
      <c r="B25" s="84" t="s">
        <v>23</v>
      </c>
      <c r="C25" s="85"/>
      <c r="D25" s="86"/>
      <c r="E25" s="87"/>
      <c r="F25" s="88">
        <f>F17+F24</f>
        <v>4229270.25</v>
      </c>
      <c r="G25" s="89">
        <f>G17+G24</f>
        <v>161739.66</v>
      </c>
      <c r="H25" s="89">
        <f>H17+H24</f>
        <v>2424530</v>
      </c>
      <c r="I25" s="90">
        <f>I17+I24</f>
        <v>1643000.59</v>
      </c>
    </row>
    <row r="26" spans="1:9" ht="27.75" customHeight="1">
      <c r="A26" s="47"/>
      <c r="B26" s="47"/>
      <c r="C26" s="48"/>
      <c r="D26" s="49"/>
      <c r="E26" s="50"/>
      <c r="F26" s="51"/>
      <c r="G26" s="53"/>
      <c r="H26" s="53"/>
      <c r="I26" s="52"/>
    </row>
    <row r="27" spans="7:9" ht="21" customHeight="1">
      <c r="G27" s="15" t="s">
        <v>13</v>
      </c>
      <c r="H27" s="91">
        <f>H12+H13+H14+H15+H16+9701.19+H19+857584+822368+H22+H23</f>
        <v>2197400</v>
      </c>
      <c r="I27" s="13"/>
    </row>
    <row r="28" spans="7:9" ht="21" customHeight="1">
      <c r="G28" s="92" t="s">
        <v>54</v>
      </c>
      <c r="H28" s="91">
        <f>35469+83324+41662</f>
        <v>160455</v>
      </c>
      <c r="I28" s="13"/>
    </row>
    <row r="29" spans="7:8" ht="26.25" customHeight="1">
      <c r="G29" s="92" t="s">
        <v>55</v>
      </c>
      <c r="H29" s="91">
        <f>26670+40005</f>
        <v>66675</v>
      </c>
    </row>
    <row r="30" spans="7:9" ht="15.75" customHeight="1">
      <c r="G30" s="92" t="s">
        <v>56</v>
      </c>
      <c r="H30" s="91">
        <v>0</v>
      </c>
      <c r="I30" s="13"/>
    </row>
    <row r="31" spans="7:9" ht="12.75">
      <c r="G31" s="93"/>
      <c r="H31" s="94"/>
      <c r="I31" s="13"/>
    </row>
    <row r="41" ht="12.75">
      <c r="B41" t="s">
        <v>57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2415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D48" sqref="D48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8" t="s">
        <v>6</v>
      </c>
      <c r="D3" s="1"/>
      <c r="E3" s="1"/>
      <c r="F3" s="4"/>
      <c r="G3" s="4"/>
      <c r="H3" s="5"/>
    </row>
    <row r="4" spans="1:8" ht="12.75">
      <c r="A4" s="1"/>
      <c r="B4" s="1"/>
      <c r="C4" s="3" t="s">
        <v>7</v>
      </c>
      <c r="D4" s="3"/>
      <c r="E4" s="1"/>
      <c r="F4" s="1"/>
      <c r="G4" s="1"/>
      <c r="H4" s="5"/>
    </row>
    <row r="5" spans="1:8" ht="12.75">
      <c r="A5" s="1"/>
      <c r="B5" s="1"/>
      <c r="C5" s="3" t="s">
        <v>8</v>
      </c>
      <c r="D5" s="3"/>
      <c r="E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58</v>
      </c>
      <c r="B7" s="11"/>
      <c r="C7" s="1"/>
      <c r="D7" s="1"/>
      <c r="E7" s="1"/>
      <c r="F7" s="1"/>
      <c r="G7" s="1"/>
      <c r="H7" s="5"/>
      <c r="I7" s="13"/>
    </row>
    <row r="8" spans="1:8" ht="12.75">
      <c r="A8" s="10"/>
      <c r="B8" s="10"/>
      <c r="C8" s="10"/>
      <c r="D8" s="14"/>
      <c r="E8" s="14"/>
      <c r="F8" s="10"/>
      <c r="G8" s="10"/>
      <c r="H8" s="27"/>
    </row>
    <row r="9" spans="1:8" ht="12.75">
      <c r="A9" s="10"/>
      <c r="B9" s="10"/>
      <c r="C9" s="10"/>
      <c r="D9" s="14"/>
      <c r="E9" s="14"/>
      <c r="F9" s="10"/>
      <c r="G9" s="10"/>
      <c r="H9" s="27"/>
    </row>
    <row r="10" spans="1:8" s="9" customFormat="1" ht="13.5" thickBot="1">
      <c r="A10" s="18" t="s">
        <v>59</v>
      </c>
      <c r="B10" s="18"/>
      <c r="C10" s="19"/>
      <c r="H10" s="28"/>
    </row>
    <row r="11" spans="1:9" s="17" customFormat="1" ht="54.75" customHeight="1">
      <c r="A11" s="20" t="s">
        <v>0</v>
      </c>
      <c r="B11" s="21" t="s">
        <v>1</v>
      </c>
      <c r="C11" s="21" t="s">
        <v>2</v>
      </c>
      <c r="D11" s="22" t="s">
        <v>9</v>
      </c>
      <c r="E11" s="22" t="s">
        <v>10</v>
      </c>
      <c r="F11" s="23" t="s">
        <v>11</v>
      </c>
      <c r="G11" s="24" t="s">
        <v>12</v>
      </c>
      <c r="H11" s="24" t="s">
        <v>3</v>
      </c>
      <c r="I11" s="25" t="s">
        <v>14</v>
      </c>
    </row>
    <row r="12" spans="1:13" s="17" customFormat="1" ht="54.75" customHeight="1">
      <c r="A12" s="26" t="s">
        <v>28</v>
      </c>
      <c r="B12" s="16" t="s">
        <v>29</v>
      </c>
      <c r="C12" s="16">
        <v>4663448</v>
      </c>
      <c r="D12" s="37" t="s">
        <v>44</v>
      </c>
      <c r="E12" s="38">
        <v>42369</v>
      </c>
      <c r="F12" s="44">
        <v>74896</v>
      </c>
      <c r="G12" s="45">
        <v>31112.44</v>
      </c>
      <c r="H12" s="45">
        <v>43783.56</v>
      </c>
      <c r="I12" s="46">
        <v>0</v>
      </c>
      <c r="M12" s="17" t="s">
        <v>60</v>
      </c>
    </row>
    <row r="13" spans="1:13" s="17" customFormat="1" ht="54.75" customHeight="1">
      <c r="A13" s="26" t="s">
        <v>18</v>
      </c>
      <c r="B13" s="16" t="s">
        <v>19</v>
      </c>
      <c r="C13" s="16">
        <v>2501652</v>
      </c>
      <c r="D13" s="40">
        <v>92</v>
      </c>
      <c r="E13" s="38">
        <v>42417</v>
      </c>
      <c r="F13" s="44">
        <v>105152</v>
      </c>
      <c r="G13" s="45">
        <v>0</v>
      </c>
      <c r="H13" s="45">
        <v>105148.44</v>
      </c>
      <c r="I13" s="46">
        <f>F13-H13</f>
        <v>3.5599999999976717</v>
      </c>
      <c r="M13" s="17" t="s">
        <v>61</v>
      </c>
    </row>
    <row r="14" spans="1:13" s="17" customFormat="1" ht="54.75" customHeight="1">
      <c r="A14" s="26" t="s">
        <v>31</v>
      </c>
      <c r="B14" s="16" t="s">
        <v>32</v>
      </c>
      <c r="C14" s="16">
        <v>4548538</v>
      </c>
      <c r="D14" s="37" t="s">
        <v>62</v>
      </c>
      <c r="E14" s="38">
        <v>42417</v>
      </c>
      <c r="F14" s="44">
        <v>3968</v>
      </c>
      <c r="G14" s="45">
        <v>0</v>
      </c>
      <c r="H14" s="45">
        <v>3968</v>
      </c>
      <c r="I14" s="46">
        <v>0</v>
      </c>
      <c r="M14" s="17" t="s">
        <v>61</v>
      </c>
    </row>
    <row r="15" spans="1:9" s="17" customFormat="1" ht="44.25" customHeight="1">
      <c r="A15" s="26"/>
      <c r="B15" s="36" t="s">
        <v>17</v>
      </c>
      <c r="C15" s="16"/>
      <c r="D15" s="40"/>
      <c r="E15" s="40"/>
      <c r="F15" s="71">
        <f>SUM(F12:F14)</f>
        <v>184016</v>
      </c>
      <c r="G15" s="72">
        <f>SUM(G12:G14)</f>
        <v>31112.44</v>
      </c>
      <c r="H15" s="72">
        <f>SUM(H12:H14)</f>
        <v>152900</v>
      </c>
      <c r="I15" s="73">
        <f>SUM(I13:I14)</f>
        <v>3.5599999999976717</v>
      </c>
    </row>
    <row r="16" spans="1:13" s="17" customFormat="1" ht="54.75" customHeight="1">
      <c r="A16" s="26" t="s">
        <v>26</v>
      </c>
      <c r="B16" s="16" t="s">
        <v>47</v>
      </c>
      <c r="C16" s="16">
        <v>22658075</v>
      </c>
      <c r="D16" s="75" t="s">
        <v>52</v>
      </c>
      <c r="E16" s="61">
        <v>42390</v>
      </c>
      <c r="F16" s="56">
        <v>830950</v>
      </c>
      <c r="G16" s="31">
        <v>76037.61</v>
      </c>
      <c r="H16" s="42">
        <f>F16-G16</f>
        <v>754912.39</v>
      </c>
      <c r="I16" s="95">
        <v>0</v>
      </c>
      <c r="M16" s="17" t="s">
        <v>63</v>
      </c>
    </row>
    <row r="17" spans="1:13" s="17" customFormat="1" ht="54.75" customHeight="1">
      <c r="A17" s="26" t="s">
        <v>20</v>
      </c>
      <c r="B17" s="16" t="s">
        <v>21</v>
      </c>
      <c r="C17" s="16">
        <v>16950830</v>
      </c>
      <c r="D17" s="75" t="s">
        <v>53</v>
      </c>
      <c r="E17" s="61">
        <v>42369</v>
      </c>
      <c r="F17" s="56">
        <v>920342.25</v>
      </c>
      <c r="G17" s="42">
        <v>76037.61</v>
      </c>
      <c r="H17" s="42">
        <f>F17-G17</f>
        <v>844304.64</v>
      </c>
      <c r="I17" s="95">
        <v>0</v>
      </c>
      <c r="M17" s="17" t="s">
        <v>63</v>
      </c>
    </row>
    <row r="18" spans="1:13" s="17" customFormat="1" ht="54.75" customHeight="1">
      <c r="A18" s="26" t="s">
        <v>26</v>
      </c>
      <c r="B18" s="16" t="s">
        <v>47</v>
      </c>
      <c r="C18" s="16">
        <v>22658075</v>
      </c>
      <c r="D18" s="37" t="s">
        <v>64</v>
      </c>
      <c r="E18" s="38">
        <v>42390</v>
      </c>
      <c r="F18" s="44">
        <v>28969</v>
      </c>
      <c r="G18" s="96">
        <v>0</v>
      </c>
      <c r="H18" s="96">
        <v>28969</v>
      </c>
      <c r="I18" s="95">
        <v>0</v>
      </c>
      <c r="M18" s="17" t="s">
        <v>60</v>
      </c>
    </row>
    <row r="19" spans="1:13" s="17" customFormat="1" ht="54.75" customHeight="1">
      <c r="A19" s="26" t="s">
        <v>20</v>
      </c>
      <c r="B19" s="16" t="s">
        <v>21</v>
      </c>
      <c r="C19" s="16">
        <v>16950830</v>
      </c>
      <c r="D19" s="37" t="s">
        <v>65</v>
      </c>
      <c r="E19" s="38">
        <v>42369</v>
      </c>
      <c r="F19" s="44">
        <v>20336</v>
      </c>
      <c r="G19" s="96">
        <v>0</v>
      </c>
      <c r="H19" s="96">
        <v>20336</v>
      </c>
      <c r="I19" s="95">
        <v>0</v>
      </c>
      <c r="M19" s="17" t="s">
        <v>60</v>
      </c>
    </row>
    <row r="20" spans="1:13" s="17" customFormat="1" ht="54.75" customHeight="1">
      <c r="A20" s="26" t="s">
        <v>26</v>
      </c>
      <c r="B20" s="16" t="s">
        <v>47</v>
      </c>
      <c r="C20" s="16">
        <v>22658075</v>
      </c>
      <c r="D20" s="37" t="s">
        <v>66</v>
      </c>
      <c r="E20" s="38">
        <v>42417</v>
      </c>
      <c r="F20" s="44">
        <v>965449.47</v>
      </c>
      <c r="G20" s="45">
        <v>0</v>
      </c>
      <c r="H20" s="74">
        <v>965446.9</v>
      </c>
      <c r="I20" s="46">
        <f>F20-H20</f>
        <v>2.5699999999487773</v>
      </c>
      <c r="M20" s="17" t="s">
        <v>61</v>
      </c>
    </row>
    <row r="21" spans="1:13" s="17" customFormat="1" ht="54.75" customHeight="1">
      <c r="A21" s="97" t="s">
        <v>20</v>
      </c>
      <c r="B21" s="16" t="s">
        <v>21</v>
      </c>
      <c r="C21" s="16">
        <v>16950830</v>
      </c>
      <c r="D21" s="75" t="s">
        <v>67</v>
      </c>
      <c r="E21" s="61">
        <v>42417</v>
      </c>
      <c r="F21" s="56">
        <v>1009581.07</v>
      </c>
      <c r="G21" s="31">
        <v>0</v>
      </c>
      <c r="H21" s="98">
        <v>1009581.07</v>
      </c>
      <c r="I21" s="62">
        <v>0</v>
      </c>
      <c r="M21" s="17" t="s">
        <v>61</v>
      </c>
    </row>
    <row r="22" spans="1:9" s="17" customFormat="1" ht="33" customHeight="1">
      <c r="A22" s="76"/>
      <c r="B22" s="77" t="s">
        <v>22</v>
      </c>
      <c r="C22" s="78"/>
      <c r="D22" s="79"/>
      <c r="E22" s="79"/>
      <c r="F22" s="80">
        <f>SUM(F16:F21)</f>
        <v>3775627.7899999996</v>
      </c>
      <c r="G22" s="81">
        <f>SUM(G16:G21)</f>
        <v>152075.22</v>
      </c>
      <c r="H22" s="81">
        <f>SUM(H16:H21)</f>
        <v>3623550</v>
      </c>
      <c r="I22" s="82">
        <f>SUM(I20:I21)</f>
        <v>2.5699999999487773</v>
      </c>
    </row>
    <row r="23" spans="1:9" ht="27.75" customHeight="1" thickBot="1">
      <c r="A23" s="83"/>
      <c r="B23" s="84" t="s">
        <v>23</v>
      </c>
      <c r="C23" s="85"/>
      <c r="D23" s="86"/>
      <c r="E23" s="87"/>
      <c r="F23" s="88">
        <f>F15+F22</f>
        <v>3959643.7899999996</v>
      </c>
      <c r="G23" s="89">
        <f>G15+G22</f>
        <v>183187.66</v>
      </c>
      <c r="H23" s="89">
        <f>H15+H22</f>
        <v>3776450</v>
      </c>
      <c r="I23" s="90">
        <f>I15+I22</f>
        <v>6.129999999946449</v>
      </c>
    </row>
    <row r="24" spans="1:9" ht="27.75" customHeight="1">
      <c r="A24" s="47"/>
      <c r="B24" s="47"/>
      <c r="C24" s="48"/>
      <c r="D24" s="49"/>
      <c r="E24" s="50"/>
      <c r="F24" s="51"/>
      <c r="G24" s="53"/>
      <c r="H24" s="53" t="s">
        <v>68</v>
      </c>
      <c r="I24" s="52"/>
    </row>
    <row r="25" spans="7:9" ht="21" customHeight="1">
      <c r="G25" s="15" t="s">
        <v>13</v>
      </c>
      <c r="H25" s="91">
        <f>H12+H13+H14+642666.39+754266.39+27280+H19+851136+924045.43</f>
        <v>3372630.2100000004</v>
      </c>
      <c r="I25" s="13"/>
    </row>
    <row r="26" spans="7:9" ht="21" customHeight="1">
      <c r="G26" s="92" t="s">
        <v>54</v>
      </c>
      <c r="H26" s="91">
        <f>85576+44477+1689+42788+85013</f>
        <v>259543</v>
      </c>
      <c r="I26" s="13"/>
    </row>
    <row r="27" spans="7:8" ht="26.25" customHeight="1">
      <c r="G27" s="92" t="s">
        <v>55</v>
      </c>
      <c r="H27" s="91">
        <f>26670+40005+29300.47+40005</f>
        <v>135980.47</v>
      </c>
    </row>
    <row r="28" spans="7:9" ht="15.75" customHeight="1">
      <c r="G28" s="92" t="s">
        <v>56</v>
      </c>
      <c r="H28" s="91">
        <f>5556.25+2740.07</f>
        <v>8296.32</v>
      </c>
      <c r="I28" s="13"/>
    </row>
    <row r="29" spans="7:9" ht="12.75">
      <c r="G29" s="93"/>
      <c r="H29" s="94"/>
      <c r="I29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276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45" sqref="C45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8" t="s">
        <v>6</v>
      </c>
      <c r="D3" s="1"/>
      <c r="E3" s="1"/>
      <c r="F3" s="4"/>
      <c r="G3" s="4"/>
      <c r="H3" s="5"/>
    </row>
    <row r="4" spans="1:8" ht="12.75">
      <c r="A4" s="1"/>
      <c r="B4" s="1"/>
      <c r="C4" s="3" t="s">
        <v>7</v>
      </c>
      <c r="D4" s="3"/>
      <c r="E4" s="1"/>
      <c r="F4" s="1"/>
      <c r="G4" s="1"/>
      <c r="H4" s="5"/>
    </row>
    <row r="5" spans="1:8" ht="12.75">
      <c r="A5" s="1"/>
      <c r="B5" s="1"/>
      <c r="C5" s="3" t="s">
        <v>8</v>
      </c>
      <c r="D5" s="3"/>
      <c r="E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16</v>
      </c>
      <c r="B7" s="11" t="s">
        <v>69</v>
      </c>
      <c r="C7" s="1"/>
      <c r="D7" s="1"/>
      <c r="E7" s="1"/>
      <c r="F7" s="1"/>
      <c r="G7" s="1"/>
      <c r="H7" s="5"/>
      <c r="I7" s="13"/>
    </row>
    <row r="9" spans="1:8" ht="12.75">
      <c r="A9" s="10"/>
      <c r="B9" s="10"/>
      <c r="C9" s="10"/>
      <c r="D9" s="14"/>
      <c r="E9" s="14"/>
      <c r="F9" s="10"/>
      <c r="G9" s="10"/>
      <c r="H9" s="27"/>
    </row>
    <row r="10" spans="1:8" ht="12.75">
      <c r="A10" s="10"/>
      <c r="B10" s="10"/>
      <c r="C10" s="10"/>
      <c r="D10" s="14"/>
      <c r="E10" s="14"/>
      <c r="F10" s="10"/>
      <c r="G10" s="10"/>
      <c r="H10" s="27"/>
    </row>
    <row r="11" spans="1:8" s="9" customFormat="1" ht="13.5" thickBot="1">
      <c r="A11" s="18" t="s">
        <v>70</v>
      </c>
      <c r="B11" s="18"/>
      <c r="C11" s="19"/>
      <c r="H11" s="28"/>
    </row>
    <row r="12" spans="1:9" s="17" customFormat="1" ht="54.75" customHeight="1">
      <c r="A12" s="20" t="s">
        <v>0</v>
      </c>
      <c r="B12" s="21" t="s">
        <v>1</v>
      </c>
      <c r="C12" s="21" t="s">
        <v>2</v>
      </c>
      <c r="D12" s="22" t="s">
        <v>9</v>
      </c>
      <c r="E12" s="22" t="s">
        <v>10</v>
      </c>
      <c r="F12" s="23" t="s">
        <v>11</v>
      </c>
      <c r="G12" s="24" t="s">
        <v>12</v>
      </c>
      <c r="H12" s="24" t="s">
        <v>3</v>
      </c>
      <c r="I12" s="25" t="s">
        <v>14</v>
      </c>
    </row>
    <row r="13" spans="1:9" s="17" customFormat="1" ht="54.75" customHeight="1">
      <c r="A13" s="26" t="s">
        <v>18</v>
      </c>
      <c r="B13" s="16" t="s">
        <v>19</v>
      </c>
      <c r="C13" s="16">
        <v>2501652</v>
      </c>
      <c r="D13" s="40">
        <v>92</v>
      </c>
      <c r="E13" s="38">
        <v>42417</v>
      </c>
      <c r="F13" s="44">
        <v>105152</v>
      </c>
      <c r="G13" s="45">
        <v>105148.44</v>
      </c>
      <c r="H13" s="54">
        <v>3.56</v>
      </c>
      <c r="I13" s="46">
        <v>0</v>
      </c>
    </row>
    <row r="14" spans="1:9" s="17" customFormat="1" ht="54.75" customHeight="1">
      <c r="A14" s="26" t="s">
        <v>28</v>
      </c>
      <c r="B14" s="16" t="s">
        <v>29</v>
      </c>
      <c r="C14" s="16">
        <v>4663448</v>
      </c>
      <c r="D14" s="37" t="s">
        <v>71</v>
      </c>
      <c r="E14" s="38">
        <v>42417</v>
      </c>
      <c r="F14" s="44">
        <v>127472</v>
      </c>
      <c r="G14" s="45">
        <v>0</v>
      </c>
      <c r="H14" s="45">
        <v>127472</v>
      </c>
      <c r="I14" s="46">
        <v>0</v>
      </c>
    </row>
    <row r="15" spans="1:9" s="17" customFormat="1" ht="54.75" customHeight="1">
      <c r="A15" s="26" t="s">
        <v>18</v>
      </c>
      <c r="B15" s="16" t="s">
        <v>19</v>
      </c>
      <c r="C15" s="16">
        <v>2501652</v>
      </c>
      <c r="D15" s="40">
        <v>101</v>
      </c>
      <c r="E15" s="38">
        <v>42444</v>
      </c>
      <c r="F15" s="44">
        <v>98704</v>
      </c>
      <c r="G15" s="45">
        <v>0</v>
      </c>
      <c r="H15" s="45">
        <v>98704</v>
      </c>
      <c r="I15" s="46">
        <v>0</v>
      </c>
    </row>
    <row r="16" spans="1:9" s="17" customFormat="1" ht="54.75" customHeight="1">
      <c r="A16" s="26" t="s">
        <v>31</v>
      </c>
      <c r="B16" s="16" t="s">
        <v>32</v>
      </c>
      <c r="C16" s="16">
        <v>4548538</v>
      </c>
      <c r="D16" s="37" t="s">
        <v>72</v>
      </c>
      <c r="E16" s="38">
        <v>42444</v>
      </c>
      <c r="F16" s="44">
        <v>4464</v>
      </c>
      <c r="G16" s="45">
        <v>0</v>
      </c>
      <c r="H16" s="45">
        <v>4464</v>
      </c>
      <c r="I16" s="46">
        <v>0</v>
      </c>
    </row>
    <row r="17" spans="1:9" s="17" customFormat="1" ht="54.75" customHeight="1">
      <c r="A17" s="26" t="s">
        <v>28</v>
      </c>
      <c r="B17" s="16" t="s">
        <v>29</v>
      </c>
      <c r="C17" s="16">
        <v>4663448</v>
      </c>
      <c r="D17" s="37" t="s">
        <v>73</v>
      </c>
      <c r="E17" s="38">
        <v>42444</v>
      </c>
      <c r="F17" s="44">
        <v>132928</v>
      </c>
      <c r="G17" s="45">
        <v>0</v>
      </c>
      <c r="H17" s="45">
        <v>132926.44</v>
      </c>
      <c r="I17" s="46">
        <f>F17-H17</f>
        <v>1.5599999999976717</v>
      </c>
    </row>
    <row r="18" spans="1:9" s="17" customFormat="1" ht="44.25" customHeight="1">
      <c r="A18" s="26"/>
      <c r="B18" s="36" t="s">
        <v>17</v>
      </c>
      <c r="C18" s="16"/>
      <c r="D18" s="40"/>
      <c r="E18" s="40"/>
      <c r="F18" s="71">
        <f>SUM(F13:F17)</f>
        <v>468720</v>
      </c>
      <c r="G18" s="72">
        <f>SUM(G14:G16)</f>
        <v>0</v>
      </c>
      <c r="H18" s="72">
        <f>SUM(H13:H17)</f>
        <v>363570</v>
      </c>
      <c r="I18" s="73">
        <f>SUM(I13:I17)</f>
        <v>1.5599999999976717</v>
      </c>
    </row>
    <row r="19" spans="1:9" s="17" customFormat="1" ht="44.25" customHeight="1">
      <c r="A19" s="26" t="s">
        <v>26</v>
      </c>
      <c r="B19" s="16" t="s">
        <v>47</v>
      </c>
      <c r="C19" s="16">
        <v>22658075</v>
      </c>
      <c r="D19" s="37" t="s">
        <v>66</v>
      </c>
      <c r="E19" s="38">
        <v>42417</v>
      </c>
      <c r="F19" s="44">
        <v>965449.47</v>
      </c>
      <c r="G19" s="99">
        <v>965446.9</v>
      </c>
      <c r="H19" s="100">
        <v>2.57</v>
      </c>
      <c r="I19" s="95">
        <v>0</v>
      </c>
    </row>
    <row r="20" spans="1:9" s="17" customFormat="1" ht="54.75" customHeight="1">
      <c r="A20" s="26" t="s">
        <v>26</v>
      </c>
      <c r="B20" s="16" t="s">
        <v>47</v>
      </c>
      <c r="C20" s="16">
        <v>22658075</v>
      </c>
      <c r="D20" s="75" t="s">
        <v>74</v>
      </c>
      <c r="E20" s="61">
        <v>42443</v>
      </c>
      <c r="F20" s="56">
        <v>950829</v>
      </c>
      <c r="G20" s="31">
        <v>0</v>
      </c>
      <c r="H20" s="42">
        <v>950829</v>
      </c>
      <c r="I20" s="95">
        <v>0</v>
      </c>
    </row>
    <row r="21" spans="1:9" s="17" customFormat="1" ht="54.75" customHeight="1">
      <c r="A21" s="26" t="s">
        <v>20</v>
      </c>
      <c r="B21" s="16" t="s">
        <v>21</v>
      </c>
      <c r="C21" s="16">
        <v>16950830</v>
      </c>
      <c r="D21" s="75" t="s">
        <v>75</v>
      </c>
      <c r="E21" s="61">
        <v>42444</v>
      </c>
      <c r="F21" s="56">
        <v>984077.25</v>
      </c>
      <c r="G21" s="42">
        <v>0</v>
      </c>
      <c r="H21" s="42">
        <v>984077.25</v>
      </c>
      <c r="I21" s="95">
        <v>0</v>
      </c>
    </row>
    <row r="22" spans="1:9" s="17" customFormat="1" ht="33" customHeight="1">
      <c r="A22" s="76"/>
      <c r="B22" s="77" t="s">
        <v>22</v>
      </c>
      <c r="C22" s="78"/>
      <c r="D22" s="79"/>
      <c r="E22" s="79"/>
      <c r="F22" s="80">
        <f>SUM(F19:F21)</f>
        <v>2900355.7199999997</v>
      </c>
      <c r="G22" s="81">
        <f>SUM(G20:G21)</f>
        <v>0</v>
      </c>
      <c r="H22" s="81">
        <f>SUM(H19:H21)</f>
        <v>1934908.8199999998</v>
      </c>
      <c r="I22" s="82">
        <f>SUM(I19:I21)</f>
        <v>0</v>
      </c>
    </row>
    <row r="23" spans="1:9" ht="27.75" customHeight="1" thickBot="1">
      <c r="A23" s="83"/>
      <c r="B23" s="84" t="s">
        <v>23</v>
      </c>
      <c r="C23" s="85"/>
      <c r="D23" s="86"/>
      <c r="E23" s="87"/>
      <c r="F23" s="88">
        <f>F18+F22</f>
        <v>3369075.7199999997</v>
      </c>
      <c r="G23" s="89">
        <f>G18+G22</f>
        <v>0</v>
      </c>
      <c r="H23" s="89">
        <f>H18+H22</f>
        <v>2298478.82</v>
      </c>
      <c r="I23" s="90">
        <f>I18+I22</f>
        <v>1.5599999999976717</v>
      </c>
    </row>
    <row r="24" spans="1:9" ht="27.75" customHeight="1">
      <c r="A24" s="47"/>
      <c r="B24" s="47"/>
      <c r="C24" s="48"/>
      <c r="D24" s="49"/>
      <c r="E24" s="50"/>
      <c r="F24" s="51"/>
      <c r="G24" s="53"/>
      <c r="H24" s="53" t="s">
        <v>68</v>
      </c>
      <c r="I24" s="52"/>
    </row>
    <row r="25" spans="7:9" ht="21" customHeight="1">
      <c r="G25" s="15" t="s">
        <v>13</v>
      </c>
      <c r="H25" s="91">
        <f>H13+H14+H15+H16+H17+H19+835264+900736</f>
        <v>2099572.5700000003</v>
      </c>
      <c r="I25" s="13"/>
    </row>
    <row r="26" spans="7:9" ht="21" customHeight="1">
      <c r="G26" s="92" t="s">
        <v>54</v>
      </c>
      <c r="H26" s="91">
        <f>84450+42225</f>
        <v>126675</v>
      </c>
      <c r="I26" s="13"/>
    </row>
    <row r="27" spans="7:8" ht="26.25" customHeight="1">
      <c r="G27" s="92" t="s">
        <v>55</v>
      </c>
      <c r="H27" s="91">
        <f>31115+35560</f>
        <v>66675</v>
      </c>
    </row>
    <row r="28" spans="7:9" ht="15.75" customHeight="1">
      <c r="G28" s="92" t="s">
        <v>56</v>
      </c>
      <c r="H28" s="91">
        <v>5556.25</v>
      </c>
      <c r="I28" s="13"/>
    </row>
    <row r="29" spans="7:9" ht="12.75">
      <c r="G29" s="93"/>
      <c r="H29" s="94"/>
      <c r="I29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297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8" sqref="E8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8" t="s">
        <v>6</v>
      </c>
      <c r="D3" s="1"/>
      <c r="E3" s="1"/>
      <c r="F3" s="4"/>
      <c r="G3" s="4"/>
      <c r="H3" s="5"/>
    </row>
    <row r="4" spans="1:8" ht="12.75">
      <c r="A4" s="1"/>
      <c r="B4" s="1"/>
      <c r="C4" s="3" t="s">
        <v>7</v>
      </c>
      <c r="D4" s="3"/>
      <c r="E4" s="1"/>
      <c r="F4" s="1"/>
      <c r="G4" s="1"/>
      <c r="H4" s="5"/>
    </row>
    <row r="5" spans="1:8" ht="12.75">
      <c r="A5" s="1"/>
      <c r="B5" s="1"/>
      <c r="C5" s="3" t="s">
        <v>8</v>
      </c>
      <c r="D5" s="3"/>
      <c r="E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76</v>
      </c>
      <c r="B7" s="11"/>
      <c r="C7" s="1"/>
      <c r="D7" s="1"/>
      <c r="E7" s="1"/>
      <c r="F7" s="1"/>
      <c r="G7" s="1"/>
      <c r="H7" s="5"/>
      <c r="I7" s="13"/>
    </row>
    <row r="9" spans="1:8" ht="12.75">
      <c r="A9" s="10"/>
      <c r="B9" s="10"/>
      <c r="C9" s="10"/>
      <c r="D9" s="14"/>
      <c r="E9" s="14"/>
      <c r="F9" s="10"/>
      <c r="G9" s="10"/>
      <c r="H9" s="27"/>
    </row>
    <row r="10" spans="1:8" s="9" customFormat="1" ht="13.5" thickBot="1">
      <c r="A10" s="18" t="s">
        <v>77</v>
      </c>
      <c r="B10" s="18"/>
      <c r="C10" s="19"/>
      <c r="H10" s="28"/>
    </row>
    <row r="11" spans="1:9" s="17" customFormat="1" ht="54.75" customHeight="1">
      <c r="A11" s="20" t="s">
        <v>0</v>
      </c>
      <c r="B11" s="21" t="s">
        <v>1</v>
      </c>
      <c r="C11" s="21" t="s">
        <v>2</v>
      </c>
      <c r="D11" s="22" t="s">
        <v>9</v>
      </c>
      <c r="E11" s="22" t="s">
        <v>10</v>
      </c>
      <c r="F11" s="23" t="s">
        <v>11</v>
      </c>
      <c r="G11" s="24" t="s">
        <v>12</v>
      </c>
      <c r="H11" s="24" t="s">
        <v>3</v>
      </c>
      <c r="I11" s="25" t="s">
        <v>14</v>
      </c>
    </row>
    <row r="12" spans="1:9" s="17" customFormat="1" ht="54.75" customHeight="1">
      <c r="A12" s="26" t="s">
        <v>28</v>
      </c>
      <c r="B12" s="16" t="s">
        <v>29</v>
      </c>
      <c r="C12" s="16">
        <v>4663448</v>
      </c>
      <c r="D12" s="37" t="s">
        <v>73</v>
      </c>
      <c r="E12" s="38">
        <v>42444</v>
      </c>
      <c r="F12" s="44">
        <v>132928</v>
      </c>
      <c r="G12" s="45">
        <v>132926.44</v>
      </c>
      <c r="H12" s="45">
        <v>1.56</v>
      </c>
      <c r="I12" s="46">
        <v>0</v>
      </c>
    </row>
    <row r="13" spans="1:9" s="17" customFormat="1" ht="54.75" customHeight="1">
      <c r="A13" s="26" t="s">
        <v>18</v>
      </c>
      <c r="B13" s="16" t="s">
        <v>19</v>
      </c>
      <c r="C13" s="16">
        <v>2501652</v>
      </c>
      <c r="D13" s="37" t="s">
        <v>78</v>
      </c>
      <c r="E13" s="38">
        <v>42475</v>
      </c>
      <c r="F13" s="44">
        <v>117552</v>
      </c>
      <c r="G13" s="45">
        <v>0</v>
      </c>
      <c r="H13" s="45">
        <v>117552</v>
      </c>
      <c r="I13" s="46">
        <v>0</v>
      </c>
    </row>
    <row r="14" spans="1:9" s="17" customFormat="1" ht="54.75" customHeight="1">
      <c r="A14" s="26" t="s">
        <v>31</v>
      </c>
      <c r="B14" s="16" t="s">
        <v>32</v>
      </c>
      <c r="C14" s="16">
        <v>4548538</v>
      </c>
      <c r="D14" s="37" t="s">
        <v>79</v>
      </c>
      <c r="E14" s="38">
        <v>42475</v>
      </c>
      <c r="F14" s="44">
        <v>4464</v>
      </c>
      <c r="G14" s="45">
        <v>0</v>
      </c>
      <c r="H14" s="45">
        <v>4464</v>
      </c>
      <c r="I14" s="46">
        <v>0</v>
      </c>
    </row>
    <row r="15" spans="1:9" s="17" customFormat="1" ht="54.75" customHeight="1">
      <c r="A15" s="26" t="s">
        <v>28</v>
      </c>
      <c r="B15" s="16" t="s">
        <v>29</v>
      </c>
      <c r="C15" s="16">
        <v>4663448</v>
      </c>
      <c r="D15" s="37" t="s">
        <v>80</v>
      </c>
      <c r="E15" s="38">
        <v>42475</v>
      </c>
      <c r="F15" s="44">
        <v>130944</v>
      </c>
      <c r="G15" s="45">
        <v>0</v>
      </c>
      <c r="H15" s="45">
        <v>130942.44</v>
      </c>
      <c r="I15" s="46">
        <f>F15-H15</f>
        <v>1.5599999999976717</v>
      </c>
    </row>
    <row r="16" spans="1:9" s="17" customFormat="1" ht="44.25" customHeight="1">
      <c r="A16" s="26"/>
      <c r="B16" s="36" t="s">
        <v>17</v>
      </c>
      <c r="C16" s="16"/>
      <c r="D16" s="40"/>
      <c r="E16" s="40"/>
      <c r="F16" s="71">
        <f>SUM(F12:F15)</f>
        <v>385888</v>
      </c>
      <c r="G16" s="72">
        <f>SUM(G12:G15)</f>
        <v>132926.44</v>
      </c>
      <c r="H16" s="72">
        <f>SUM(H12:H15)</f>
        <v>252960</v>
      </c>
      <c r="I16" s="73">
        <f>SUM(I12:I15)</f>
        <v>1.5599999999976717</v>
      </c>
    </row>
    <row r="17" spans="1:9" s="17" customFormat="1" ht="44.25" customHeight="1">
      <c r="A17" s="26" t="s">
        <v>20</v>
      </c>
      <c r="B17" s="16" t="s">
        <v>21</v>
      </c>
      <c r="C17" s="16">
        <v>16950830</v>
      </c>
      <c r="D17" s="37" t="s">
        <v>81</v>
      </c>
      <c r="E17" s="38">
        <v>42475</v>
      </c>
      <c r="F17" s="101">
        <v>1053331.4</v>
      </c>
      <c r="G17" s="99">
        <v>0</v>
      </c>
      <c r="H17" s="100">
        <v>1053331.4</v>
      </c>
      <c r="I17" s="95">
        <v>0</v>
      </c>
    </row>
    <row r="18" spans="1:9" s="17" customFormat="1" ht="44.25" customHeight="1">
      <c r="A18" s="26" t="s">
        <v>26</v>
      </c>
      <c r="B18" s="16" t="s">
        <v>47</v>
      </c>
      <c r="C18" s="16">
        <v>22658075</v>
      </c>
      <c r="D18" s="37" t="s">
        <v>82</v>
      </c>
      <c r="E18" s="38">
        <v>42480</v>
      </c>
      <c r="F18" s="44">
        <v>1016046</v>
      </c>
      <c r="G18" s="99">
        <v>0</v>
      </c>
      <c r="H18" s="100">
        <v>1016046</v>
      </c>
      <c r="I18" s="95">
        <v>0</v>
      </c>
    </row>
    <row r="19" spans="1:9" s="17" customFormat="1" ht="33" customHeight="1">
      <c r="A19" s="76"/>
      <c r="B19" s="77" t="s">
        <v>22</v>
      </c>
      <c r="C19" s="78"/>
      <c r="D19" s="79"/>
      <c r="E19" s="79"/>
      <c r="F19" s="80">
        <f>SUM(F17:F18)</f>
        <v>2069377.4</v>
      </c>
      <c r="G19" s="81">
        <f>SUM(G17:G18)</f>
        <v>0</v>
      </c>
      <c r="H19" s="81">
        <f>SUM(H17:H18)</f>
        <v>2069377.4</v>
      </c>
      <c r="I19" s="82">
        <f>SUM(I17:I18)</f>
        <v>0</v>
      </c>
    </row>
    <row r="20" spans="1:9" ht="27.75" customHeight="1" thickBot="1">
      <c r="A20" s="83"/>
      <c r="B20" s="84" t="s">
        <v>23</v>
      </c>
      <c r="C20" s="85"/>
      <c r="D20" s="86"/>
      <c r="E20" s="87"/>
      <c r="F20" s="88">
        <f>F16+F19</f>
        <v>2455265.4</v>
      </c>
      <c r="G20" s="88">
        <f>G16+G19</f>
        <v>132926.44</v>
      </c>
      <c r="H20" s="88">
        <f>H16+H19</f>
        <v>2322337.4</v>
      </c>
      <c r="I20" s="88">
        <f>I16+I19</f>
        <v>1.5599999999976717</v>
      </c>
    </row>
    <row r="21" spans="1:9" ht="27.75" customHeight="1">
      <c r="A21" s="47"/>
      <c r="B21" s="47"/>
      <c r="C21" s="48"/>
      <c r="D21" s="49"/>
      <c r="E21" s="50"/>
      <c r="F21" s="51"/>
      <c r="G21" s="53"/>
      <c r="H21" s="53" t="s">
        <v>68</v>
      </c>
      <c r="I21" s="52"/>
    </row>
    <row r="22" spans="7:9" ht="21" customHeight="1">
      <c r="G22" s="15" t="s">
        <v>13</v>
      </c>
      <c r="H22" s="91">
        <f>H12+H13+H14+H15+967696+894288</f>
        <v>2114944</v>
      </c>
      <c r="I22" s="13"/>
    </row>
    <row r="23" spans="7:9" ht="21" customHeight="1">
      <c r="G23" s="92" t="s">
        <v>54</v>
      </c>
      <c r="H23" s="91">
        <f>45603+90643</f>
        <v>136246</v>
      </c>
      <c r="I23" s="13"/>
    </row>
    <row r="24" spans="7:8" ht="26.25" customHeight="1">
      <c r="G24" s="92" t="s">
        <v>55</v>
      </c>
      <c r="H24" s="91">
        <f>34476.15+31115</f>
        <v>65591.15</v>
      </c>
    </row>
    <row r="25" spans="7:9" ht="15.75" customHeight="1">
      <c r="G25" s="92" t="s">
        <v>56</v>
      </c>
      <c r="H25" s="91">
        <f>5556.25</f>
        <v>5556.25</v>
      </c>
      <c r="I25" s="13"/>
    </row>
    <row r="26" spans="7:9" ht="12.75">
      <c r="G26" s="93"/>
      <c r="H26" s="94"/>
      <c r="I26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3261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9">
      <selection activeCell="E40" sqref="E40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8" t="s">
        <v>6</v>
      </c>
      <c r="C3" s="1"/>
      <c r="D3" s="1"/>
      <c r="F3" s="4"/>
      <c r="G3" s="4"/>
      <c r="H3" s="5"/>
    </row>
    <row r="4" spans="1:8" ht="12.75">
      <c r="A4" s="1"/>
      <c r="B4" s="3" t="s">
        <v>7</v>
      </c>
      <c r="C4" s="3"/>
      <c r="D4" s="1"/>
      <c r="F4" s="1"/>
      <c r="G4" s="1"/>
      <c r="H4" s="5"/>
    </row>
    <row r="5" spans="1:8" ht="12.75">
      <c r="A5" s="1"/>
      <c r="B5" s="3" t="s">
        <v>8</v>
      </c>
      <c r="C5" s="3"/>
      <c r="D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83</v>
      </c>
      <c r="B7" s="11"/>
      <c r="C7" s="1"/>
      <c r="D7" s="1"/>
      <c r="E7" s="1"/>
      <c r="F7" s="1"/>
      <c r="G7" s="1"/>
      <c r="H7" s="5"/>
      <c r="I7" s="13"/>
    </row>
    <row r="9" spans="1:8" ht="12.75">
      <c r="A9" s="10"/>
      <c r="B9" s="10"/>
      <c r="C9" s="10"/>
      <c r="D9" s="14"/>
      <c r="E9" s="14"/>
      <c r="F9" s="10"/>
      <c r="G9" s="10"/>
      <c r="H9" s="27"/>
    </row>
    <row r="10" spans="1:8" s="9" customFormat="1" ht="13.5" thickBot="1">
      <c r="A10" s="18" t="s">
        <v>84</v>
      </c>
      <c r="B10" s="18"/>
      <c r="C10" s="19"/>
      <c r="H10" s="28"/>
    </row>
    <row r="11" spans="1:9" s="17" customFormat="1" ht="54.75" customHeight="1">
      <c r="A11" s="20" t="s">
        <v>0</v>
      </c>
      <c r="B11" s="21" t="s">
        <v>1</v>
      </c>
      <c r="C11" s="21" t="s">
        <v>2</v>
      </c>
      <c r="D11" s="22" t="s">
        <v>9</v>
      </c>
      <c r="E11" s="22" t="s">
        <v>10</v>
      </c>
      <c r="F11" s="23" t="s">
        <v>11</v>
      </c>
      <c r="G11" s="24" t="s">
        <v>12</v>
      </c>
      <c r="H11" s="24" t="s">
        <v>3</v>
      </c>
      <c r="I11" s="25" t="s">
        <v>14</v>
      </c>
    </row>
    <row r="12" spans="1:9" s="17" customFormat="1" ht="54.75" customHeight="1">
      <c r="A12" s="26" t="s">
        <v>28</v>
      </c>
      <c r="B12" s="16" t="s">
        <v>29</v>
      </c>
      <c r="C12" s="16">
        <v>4663448</v>
      </c>
      <c r="D12" s="37" t="s">
        <v>80</v>
      </c>
      <c r="E12" s="38">
        <v>42475</v>
      </c>
      <c r="F12" s="44">
        <v>130944</v>
      </c>
      <c r="G12" s="45">
        <v>130942.44</v>
      </c>
      <c r="H12" s="54">
        <v>1.56</v>
      </c>
      <c r="I12" s="102">
        <v>0</v>
      </c>
    </row>
    <row r="13" spans="1:9" s="17" customFormat="1" ht="54.75" customHeight="1">
      <c r="A13" s="26" t="s">
        <v>18</v>
      </c>
      <c r="B13" s="16" t="s">
        <v>19</v>
      </c>
      <c r="C13" s="16">
        <v>2501652</v>
      </c>
      <c r="D13" s="37" t="s">
        <v>85</v>
      </c>
      <c r="E13" s="38">
        <v>42503</v>
      </c>
      <c r="F13" s="44">
        <v>112096</v>
      </c>
      <c r="G13" s="45">
        <v>0</v>
      </c>
      <c r="H13" s="45">
        <v>112096</v>
      </c>
      <c r="I13" s="46">
        <v>0</v>
      </c>
    </row>
    <row r="14" spans="1:9" s="17" customFormat="1" ht="54.75" customHeight="1">
      <c r="A14" s="26" t="s">
        <v>31</v>
      </c>
      <c r="B14" s="16" t="s">
        <v>32</v>
      </c>
      <c r="C14" s="16">
        <v>4548538</v>
      </c>
      <c r="D14" s="37" t="s">
        <v>86</v>
      </c>
      <c r="E14" s="38">
        <v>42503</v>
      </c>
      <c r="F14" s="44">
        <v>1984</v>
      </c>
      <c r="G14" s="45">
        <v>0</v>
      </c>
      <c r="H14" s="45">
        <v>1984</v>
      </c>
      <c r="I14" s="46">
        <v>0</v>
      </c>
    </row>
    <row r="15" spans="1:9" s="17" customFormat="1" ht="54.75" customHeight="1">
      <c r="A15" s="26" t="s">
        <v>28</v>
      </c>
      <c r="B15" s="16" t="s">
        <v>29</v>
      </c>
      <c r="C15" s="16">
        <v>4663448</v>
      </c>
      <c r="D15" s="37" t="s">
        <v>87</v>
      </c>
      <c r="E15" s="38">
        <v>42508</v>
      </c>
      <c r="F15" s="44">
        <v>129456</v>
      </c>
      <c r="G15" s="45">
        <v>0</v>
      </c>
      <c r="H15" s="45">
        <v>129456</v>
      </c>
      <c r="I15" s="46">
        <f>F15-H15</f>
        <v>0</v>
      </c>
    </row>
    <row r="16" spans="1:9" s="17" customFormat="1" ht="54.75" customHeight="1">
      <c r="A16" s="26" t="s">
        <v>31</v>
      </c>
      <c r="B16" s="16" t="s">
        <v>32</v>
      </c>
      <c r="C16" s="16">
        <v>4548538</v>
      </c>
      <c r="D16" s="37" t="s">
        <v>88</v>
      </c>
      <c r="E16" s="38">
        <v>42537</v>
      </c>
      <c r="F16" s="44">
        <v>3968</v>
      </c>
      <c r="G16" s="45">
        <v>0</v>
      </c>
      <c r="H16" s="45">
        <v>2.44</v>
      </c>
      <c r="I16" s="46">
        <f>F16-H16</f>
        <v>3965.56</v>
      </c>
    </row>
    <row r="17" spans="1:9" s="17" customFormat="1" ht="44.25" customHeight="1">
      <c r="A17" s="26"/>
      <c r="B17" s="36" t="s">
        <v>17</v>
      </c>
      <c r="C17" s="16"/>
      <c r="D17" s="40"/>
      <c r="E17" s="40"/>
      <c r="F17" s="71">
        <f>SUM(F12:F16)</f>
        <v>378448</v>
      </c>
      <c r="G17" s="72">
        <f>SUM(G13:G15)</f>
        <v>0</v>
      </c>
      <c r="H17" s="72">
        <f>SUM(H12:H16)</f>
        <v>243540</v>
      </c>
      <c r="I17" s="73">
        <f>SUM(I12:I16)</f>
        <v>3965.56</v>
      </c>
    </row>
    <row r="18" spans="1:9" s="17" customFormat="1" ht="44.25" customHeight="1">
      <c r="A18" s="26" t="s">
        <v>20</v>
      </c>
      <c r="B18" s="16" t="s">
        <v>21</v>
      </c>
      <c r="C18" s="16">
        <v>16950830</v>
      </c>
      <c r="D18" s="37" t="s">
        <v>89</v>
      </c>
      <c r="E18" s="38">
        <v>42503</v>
      </c>
      <c r="F18" s="44">
        <v>1008105.25</v>
      </c>
      <c r="G18" s="45">
        <v>0</v>
      </c>
      <c r="H18" s="74">
        <v>1008105.25</v>
      </c>
      <c r="I18" s="46">
        <v>0</v>
      </c>
    </row>
    <row r="19" spans="1:9" s="17" customFormat="1" ht="44.25" customHeight="1">
      <c r="A19" s="26" t="s">
        <v>26</v>
      </c>
      <c r="B19" s="16" t="s">
        <v>47</v>
      </c>
      <c r="C19" s="16">
        <v>22658075</v>
      </c>
      <c r="D19" s="37" t="s">
        <v>90</v>
      </c>
      <c r="E19" s="38">
        <v>42508</v>
      </c>
      <c r="F19" s="44">
        <v>983988.15</v>
      </c>
      <c r="G19" s="45">
        <v>0</v>
      </c>
      <c r="H19" s="74">
        <v>983988.15</v>
      </c>
      <c r="I19" s="46">
        <v>0</v>
      </c>
    </row>
    <row r="20" spans="1:9" s="17" customFormat="1" ht="44.25" customHeight="1">
      <c r="A20" s="26" t="s">
        <v>20</v>
      </c>
      <c r="B20" s="16" t="s">
        <v>21</v>
      </c>
      <c r="C20" s="16">
        <v>16950830</v>
      </c>
      <c r="D20" s="37" t="s">
        <v>91</v>
      </c>
      <c r="E20" s="38">
        <v>42537</v>
      </c>
      <c r="F20" s="44">
        <v>992606.44</v>
      </c>
      <c r="G20" s="45">
        <v>0</v>
      </c>
      <c r="H20" s="74">
        <v>0.38</v>
      </c>
      <c r="I20" s="46">
        <f>F20-H20</f>
        <v>992606.0599999999</v>
      </c>
    </row>
    <row r="21" spans="1:9" s="17" customFormat="1" ht="33" customHeight="1">
      <c r="A21" s="76"/>
      <c r="B21" s="77" t="s">
        <v>22</v>
      </c>
      <c r="C21" s="78"/>
      <c r="D21" s="79"/>
      <c r="E21" s="79"/>
      <c r="F21" s="80">
        <f>SUM(F18:F20)</f>
        <v>2984699.84</v>
      </c>
      <c r="G21" s="81">
        <f>SUM(G18:G19)</f>
        <v>0</v>
      </c>
      <c r="H21" s="81">
        <f>SUM(H18:H20)</f>
        <v>1992093.7799999998</v>
      </c>
      <c r="I21" s="82">
        <f>SUM(I18:I20)</f>
        <v>992606.0599999999</v>
      </c>
    </row>
    <row r="22" spans="1:9" ht="27.75" customHeight="1" thickBot="1">
      <c r="A22" s="83"/>
      <c r="B22" s="84" t="s">
        <v>23</v>
      </c>
      <c r="C22" s="85"/>
      <c r="D22" s="86"/>
      <c r="E22" s="87"/>
      <c r="F22" s="88">
        <f>F17+F21</f>
        <v>3363147.84</v>
      </c>
      <c r="G22" s="88">
        <f>G17+G21</f>
        <v>0</v>
      </c>
      <c r="H22" s="88">
        <f>H17+H21</f>
        <v>2235633.78</v>
      </c>
      <c r="I22" s="88">
        <f>I17+I21</f>
        <v>996571.62</v>
      </c>
    </row>
    <row r="23" spans="1:9" ht="27.75" customHeight="1">
      <c r="A23" s="47"/>
      <c r="B23" s="47"/>
      <c r="C23" s="48"/>
      <c r="D23" s="49"/>
      <c r="E23" s="50"/>
      <c r="F23" s="51"/>
      <c r="G23" s="53"/>
      <c r="H23" s="53" t="s">
        <v>68</v>
      </c>
      <c r="I23" s="52"/>
    </row>
    <row r="24" spans="7:9" ht="21" customHeight="1">
      <c r="G24" s="15" t="s">
        <v>13</v>
      </c>
      <c r="H24" s="91">
        <f>H12+H13+H14+H15+H16+927520+873952+H20</f>
        <v>2045012.38</v>
      </c>
      <c r="I24" s="13"/>
    </row>
    <row r="25" spans="7:9" ht="21" customHeight="1">
      <c r="G25" s="92" t="s">
        <v>54</v>
      </c>
      <c r="H25" s="91">
        <f>43914+84450</f>
        <v>128364</v>
      </c>
      <c r="I25" s="13"/>
    </row>
    <row r="26" spans="7:8" ht="26.25" customHeight="1">
      <c r="G26" s="92" t="s">
        <v>55</v>
      </c>
      <c r="H26" s="91">
        <f>31115+25586.15</f>
        <v>56701.15</v>
      </c>
    </row>
    <row r="27" spans="7:9" ht="15.75" customHeight="1">
      <c r="G27" s="92" t="s">
        <v>56</v>
      </c>
      <c r="H27" s="91">
        <f>5556.25</f>
        <v>5556.25</v>
      </c>
      <c r="I27" s="13"/>
    </row>
    <row r="28" spans="7:9" ht="12.75">
      <c r="G28" s="93"/>
      <c r="H28" s="94"/>
      <c r="I28" s="13"/>
    </row>
    <row r="29" spans="2:5" ht="12.75">
      <c r="B29" s="103" t="s">
        <v>92</v>
      </c>
      <c r="C29" s="104"/>
      <c r="D29" s="105"/>
      <c r="E29" s="106"/>
    </row>
    <row r="30" spans="2:7" ht="12.75">
      <c r="B30" s="107" t="s">
        <v>93</v>
      </c>
      <c r="G30" s="108" t="s">
        <v>94</v>
      </c>
    </row>
    <row r="31" spans="2:7" ht="12.75">
      <c r="B31" s="107" t="s">
        <v>95</v>
      </c>
      <c r="G31" s="107" t="s">
        <v>96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67674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C38" sqref="C38"/>
    </sheetView>
  </sheetViews>
  <sheetFormatPr defaultColWidth="9.140625" defaultRowHeight="12.75"/>
  <cols>
    <col min="1" max="1" width="13.71093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8" t="s">
        <v>6</v>
      </c>
      <c r="C3" s="1"/>
      <c r="D3" s="1"/>
      <c r="F3" s="4"/>
      <c r="G3" s="4"/>
      <c r="H3" s="5"/>
    </row>
    <row r="4" spans="1:8" ht="12.75">
      <c r="A4" s="1"/>
      <c r="B4" s="3" t="s">
        <v>7</v>
      </c>
      <c r="C4" s="3"/>
      <c r="D4" s="1"/>
      <c r="F4" s="1"/>
      <c r="G4" s="1"/>
      <c r="H4" s="5"/>
    </row>
    <row r="5" spans="1:8" ht="12.75">
      <c r="A5" s="1"/>
      <c r="B5" s="3" t="s">
        <v>8</v>
      </c>
      <c r="C5" s="3"/>
      <c r="D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97</v>
      </c>
      <c r="B7" s="11"/>
      <c r="C7" s="1"/>
      <c r="D7" s="1"/>
      <c r="E7" s="1"/>
      <c r="F7" s="1"/>
      <c r="G7" s="1"/>
      <c r="H7" s="5"/>
      <c r="I7" s="13"/>
    </row>
    <row r="9" spans="1:8" ht="12.75">
      <c r="A9" s="109" t="s">
        <v>98</v>
      </c>
      <c r="B9" s="14"/>
      <c r="C9" s="10"/>
      <c r="D9" s="10" t="s">
        <v>99</v>
      </c>
      <c r="E9" s="14"/>
      <c r="G9" s="110" t="s">
        <v>100</v>
      </c>
      <c r="H9" s="27" t="s">
        <v>101</v>
      </c>
    </row>
    <row r="10" spans="1:8" ht="12.75">
      <c r="A10" s="14" t="s">
        <v>102</v>
      </c>
      <c r="B10" s="14"/>
      <c r="C10" s="10"/>
      <c r="D10" s="10" t="s">
        <v>103</v>
      </c>
      <c r="E10" s="14"/>
      <c r="G10" s="110" t="s">
        <v>104</v>
      </c>
      <c r="H10" s="27" t="s">
        <v>105</v>
      </c>
    </row>
    <row r="11" spans="1:8" ht="12.75">
      <c r="A11" s="10" t="s">
        <v>106</v>
      </c>
      <c r="B11" s="10"/>
      <c r="C11" s="10"/>
      <c r="D11" s="10" t="s">
        <v>107</v>
      </c>
      <c r="E11" s="14"/>
      <c r="G11" s="14" t="s">
        <v>108</v>
      </c>
      <c r="H11" s="27"/>
    </row>
    <row r="12" spans="1:8" ht="12.75">
      <c r="A12" s="10"/>
      <c r="B12" s="10"/>
      <c r="C12" s="10"/>
      <c r="D12" s="14"/>
      <c r="E12" s="14"/>
      <c r="F12" s="10"/>
      <c r="G12" s="10"/>
      <c r="H12" s="27"/>
    </row>
    <row r="13" spans="1:8" ht="12.75">
      <c r="A13" s="10"/>
      <c r="B13" s="10"/>
      <c r="C13" s="10"/>
      <c r="D13" s="14"/>
      <c r="E13" s="14"/>
      <c r="F13" s="10"/>
      <c r="G13" s="10"/>
      <c r="H13" s="27"/>
    </row>
    <row r="14" spans="1:8" s="9" customFormat="1" ht="13.5" thickBot="1">
      <c r="A14" s="18" t="s">
        <v>109</v>
      </c>
      <c r="B14" s="18"/>
      <c r="C14" s="19"/>
      <c r="H14" s="28"/>
    </row>
    <row r="15" spans="1:9" s="17" customFormat="1" ht="54.75" customHeight="1">
      <c r="A15" s="20" t="s">
        <v>0</v>
      </c>
      <c r="B15" s="21" t="s">
        <v>1</v>
      </c>
      <c r="C15" s="21" t="s">
        <v>2</v>
      </c>
      <c r="D15" s="22" t="s">
        <v>9</v>
      </c>
      <c r="E15" s="22" t="s">
        <v>10</v>
      </c>
      <c r="F15" s="23" t="s">
        <v>11</v>
      </c>
      <c r="G15" s="24" t="s">
        <v>12</v>
      </c>
      <c r="H15" s="24" t="s">
        <v>3</v>
      </c>
      <c r="I15" s="25" t="s">
        <v>14</v>
      </c>
    </row>
    <row r="16" spans="1:9" s="17" customFormat="1" ht="54.75" customHeight="1">
      <c r="A16" s="26" t="s">
        <v>31</v>
      </c>
      <c r="B16" s="16" t="s">
        <v>32</v>
      </c>
      <c r="C16" s="16">
        <v>4548538</v>
      </c>
      <c r="D16" s="37" t="s">
        <v>88</v>
      </c>
      <c r="E16" s="38">
        <v>42537</v>
      </c>
      <c r="F16" s="44">
        <v>3968</v>
      </c>
      <c r="G16" s="54">
        <v>2.44</v>
      </c>
      <c r="H16" s="46">
        <v>3965.56</v>
      </c>
      <c r="I16" s="46">
        <v>0</v>
      </c>
    </row>
    <row r="17" spans="1:9" s="17" customFormat="1" ht="54.75" customHeight="1">
      <c r="A17" s="26" t="s">
        <v>28</v>
      </c>
      <c r="B17" s="16" t="s">
        <v>29</v>
      </c>
      <c r="C17" s="16">
        <v>4663448</v>
      </c>
      <c r="D17" s="37" t="s">
        <v>110</v>
      </c>
      <c r="E17" s="38">
        <v>42537</v>
      </c>
      <c r="F17" s="44">
        <v>149792</v>
      </c>
      <c r="G17" s="45">
        <v>0</v>
      </c>
      <c r="H17" s="45">
        <v>149792</v>
      </c>
      <c r="I17" s="46">
        <v>0</v>
      </c>
    </row>
    <row r="18" spans="1:9" s="17" customFormat="1" ht="54.75" customHeight="1">
      <c r="A18" s="26" t="s">
        <v>18</v>
      </c>
      <c r="B18" s="16" t="s">
        <v>19</v>
      </c>
      <c r="C18" s="16">
        <v>2501652</v>
      </c>
      <c r="D18" s="37" t="s">
        <v>111</v>
      </c>
      <c r="E18" s="38">
        <v>42537</v>
      </c>
      <c r="F18" s="44">
        <v>114080</v>
      </c>
      <c r="G18" s="45">
        <v>0</v>
      </c>
      <c r="H18" s="45">
        <v>114080</v>
      </c>
      <c r="I18" s="46">
        <v>0</v>
      </c>
    </row>
    <row r="19" spans="1:9" s="17" customFormat="1" ht="44.25" customHeight="1">
      <c r="A19" s="26"/>
      <c r="B19" s="36" t="s">
        <v>17</v>
      </c>
      <c r="C19" s="16"/>
      <c r="D19" s="40"/>
      <c r="E19" s="40"/>
      <c r="F19" s="71">
        <f>SUM(F17:F18)</f>
        <v>263872</v>
      </c>
      <c r="G19" s="72">
        <f>SUM(G18:G18)</f>
        <v>0</v>
      </c>
      <c r="H19" s="72">
        <f>SUM(H16:H18)</f>
        <v>267837.56</v>
      </c>
      <c r="I19" s="73">
        <f>SUM(I16:I18)</f>
        <v>0</v>
      </c>
    </row>
    <row r="20" spans="1:9" s="17" customFormat="1" ht="44.25" customHeight="1">
      <c r="A20" s="26" t="s">
        <v>20</v>
      </c>
      <c r="B20" s="16" t="s">
        <v>21</v>
      </c>
      <c r="C20" s="16">
        <v>16950830</v>
      </c>
      <c r="D20" s="37" t="s">
        <v>91</v>
      </c>
      <c r="E20" s="38">
        <v>42537</v>
      </c>
      <c r="F20" s="44">
        <v>992606.44</v>
      </c>
      <c r="G20" s="99">
        <v>0.38</v>
      </c>
      <c r="H20" s="100">
        <v>992606.06</v>
      </c>
      <c r="I20" s="95">
        <v>0</v>
      </c>
    </row>
    <row r="21" spans="1:9" s="17" customFormat="1" ht="44.25" customHeight="1">
      <c r="A21" s="26" t="s">
        <v>26</v>
      </c>
      <c r="B21" s="16" t="s">
        <v>47</v>
      </c>
      <c r="C21" s="16">
        <v>22658075</v>
      </c>
      <c r="D21" s="40">
        <v>200957</v>
      </c>
      <c r="E21" s="38">
        <v>42537</v>
      </c>
      <c r="F21" s="101">
        <v>963830</v>
      </c>
      <c r="G21" s="99">
        <v>0</v>
      </c>
      <c r="H21" s="100">
        <v>963830</v>
      </c>
      <c r="I21" s="95">
        <v>0</v>
      </c>
    </row>
    <row r="22" spans="1:9" s="17" customFormat="1" ht="33" customHeight="1">
      <c r="A22" s="76"/>
      <c r="B22" s="77" t="s">
        <v>22</v>
      </c>
      <c r="C22" s="78"/>
      <c r="D22" s="79"/>
      <c r="E22" s="79"/>
      <c r="F22" s="80">
        <f>SUM(F20:F21)</f>
        <v>1956436.44</v>
      </c>
      <c r="G22" s="81">
        <f>SUM(G20:G21)</f>
        <v>0.38</v>
      </c>
      <c r="H22" s="81">
        <f>SUM(H20:H21)</f>
        <v>1956436.06</v>
      </c>
      <c r="I22" s="82">
        <f>SUM(I20:I21)</f>
        <v>0</v>
      </c>
    </row>
    <row r="23" spans="1:9" ht="27.75" customHeight="1" thickBot="1">
      <c r="A23" s="83"/>
      <c r="B23" s="84" t="s">
        <v>23</v>
      </c>
      <c r="C23" s="85"/>
      <c r="D23" s="86"/>
      <c r="E23" s="87"/>
      <c r="F23" s="88">
        <f>F19+F22</f>
        <v>2220308.44</v>
      </c>
      <c r="G23" s="88">
        <f>G19+G22</f>
        <v>0.38</v>
      </c>
      <c r="H23" s="88">
        <f>H19+H22</f>
        <v>2224273.62</v>
      </c>
      <c r="I23" s="88">
        <f>I19+I22</f>
        <v>0</v>
      </c>
    </row>
    <row r="24" spans="1:9" ht="27.75" customHeight="1">
      <c r="A24" s="47"/>
      <c r="B24" s="47"/>
      <c r="C24" s="48"/>
      <c r="D24" s="49"/>
      <c r="E24" s="50"/>
      <c r="F24" s="51"/>
      <c r="G24" s="53"/>
      <c r="H24" s="53" t="s">
        <v>68</v>
      </c>
      <c r="I24" s="52"/>
    </row>
    <row r="25" spans="7:9" ht="21" customHeight="1">
      <c r="G25" s="15" t="s">
        <v>13</v>
      </c>
      <c r="H25" s="91">
        <f>H16+H17+H18+914127.62+856592</f>
        <v>2038557.18</v>
      </c>
      <c r="I25" s="13"/>
    </row>
    <row r="26" spans="7:9" ht="21" customHeight="1">
      <c r="G26" s="92" t="s">
        <v>54</v>
      </c>
      <c r="H26" s="91">
        <f>43914+85013</f>
        <v>128927</v>
      </c>
      <c r="I26" s="13"/>
    </row>
    <row r="27" spans="7:8" ht="26.25" customHeight="1">
      <c r="G27" s="92" t="s">
        <v>55</v>
      </c>
      <c r="H27" s="91">
        <f>29008.19+22225</f>
        <v>51233.19</v>
      </c>
    </row>
    <row r="28" spans="7:9" ht="15.75" customHeight="1">
      <c r="G28" s="92" t="s">
        <v>56</v>
      </c>
      <c r="H28" s="91">
        <f>5556.25</f>
        <v>5556.25</v>
      </c>
      <c r="I28" s="13"/>
    </row>
    <row r="29" spans="7:9" ht="12.75">
      <c r="G29" s="93"/>
      <c r="H29" s="94"/>
      <c r="I29" s="13"/>
    </row>
    <row r="30" spans="2:5" ht="12.75">
      <c r="B30" s="103" t="s">
        <v>92</v>
      </c>
      <c r="C30" s="104"/>
      <c r="D30" s="105"/>
      <c r="E30" s="106"/>
    </row>
    <row r="31" spans="2:7" ht="12.75">
      <c r="B31" s="107" t="s">
        <v>93</v>
      </c>
      <c r="G31" s="108" t="s">
        <v>94</v>
      </c>
    </row>
    <row r="32" spans="2:7" ht="12.75">
      <c r="B32" s="107" t="s">
        <v>95</v>
      </c>
      <c r="G32" s="107" t="s">
        <v>96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53216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15.421875" style="0" customWidth="1"/>
    <col min="2" max="2" width="21.421875" style="0" customWidth="1"/>
    <col min="3" max="3" width="16.140625" style="0" customWidth="1"/>
    <col min="4" max="4" width="15.28125" style="0" customWidth="1"/>
    <col min="5" max="5" width="16.57421875" style="0" customWidth="1"/>
    <col min="6" max="6" width="17.57421875" style="0" customWidth="1"/>
    <col min="7" max="7" width="24.421875" style="0" customWidth="1"/>
    <col min="8" max="8" width="17.8515625" style="29" customWidth="1"/>
    <col min="9" max="9" width="17.421875" style="0" customWidth="1"/>
  </cols>
  <sheetData>
    <row r="1" spans="1:8" ht="12.75">
      <c r="A1" s="6" t="s">
        <v>4</v>
      </c>
      <c r="B1" s="1"/>
      <c r="C1" s="1"/>
      <c r="D1" s="5"/>
      <c r="E1" s="1"/>
      <c r="F1" s="1"/>
      <c r="G1" s="1"/>
      <c r="H1" s="5"/>
    </row>
    <row r="2" spans="1:8" ht="12.75">
      <c r="A2" s="7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8" t="s">
        <v>6</v>
      </c>
      <c r="C3" s="1"/>
      <c r="D3" s="1"/>
      <c r="F3" s="4"/>
      <c r="G3" s="4"/>
      <c r="H3" s="5"/>
    </row>
    <row r="4" spans="1:8" ht="12.75">
      <c r="A4" s="1"/>
      <c r="B4" s="3" t="s">
        <v>7</v>
      </c>
      <c r="C4" s="3"/>
      <c r="D4" s="1"/>
      <c r="F4" s="1"/>
      <c r="G4" s="1"/>
      <c r="H4" s="5"/>
    </row>
    <row r="5" spans="1:8" ht="12.75">
      <c r="A5" s="1"/>
      <c r="B5" s="3" t="s">
        <v>8</v>
      </c>
      <c r="C5" s="3"/>
      <c r="D5" s="1"/>
      <c r="F5" s="1"/>
      <c r="G5" s="1"/>
      <c r="H5" s="5"/>
    </row>
    <row r="6" spans="1:8" ht="12.75">
      <c r="A6" s="2" t="s">
        <v>15</v>
      </c>
      <c r="C6" s="3"/>
      <c r="D6" s="3"/>
      <c r="E6" s="1"/>
      <c r="F6" s="1"/>
      <c r="G6" s="1"/>
      <c r="H6" s="5"/>
    </row>
    <row r="7" spans="1:9" ht="12.75">
      <c r="A7" s="12" t="s">
        <v>112</v>
      </c>
      <c r="B7" s="11"/>
      <c r="C7" s="1"/>
      <c r="D7" s="1"/>
      <c r="E7" s="1"/>
      <c r="F7" s="1"/>
      <c r="G7" s="1"/>
      <c r="H7" s="5"/>
      <c r="I7" s="13"/>
    </row>
    <row r="9" spans="1:8" ht="12.75">
      <c r="A9" s="109" t="s">
        <v>98</v>
      </c>
      <c r="B9" s="14"/>
      <c r="C9" s="10"/>
      <c r="D9" s="10" t="s">
        <v>99</v>
      </c>
      <c r="E9" s="14"/>
      <c r="G9" s="110" t="s">
        <v>100</v>
      </c>
      <c r="H9" s="27" t="s">
        <v>101</v>
      </c>
    </row>
    <row r="10" spans="1:8" ht="12.75">
      <c r="A10" s="14" t="s">
        <v>113</v>
      </c>
      <c r="B10" s="14"/>
      <c r="C10" s="10"/>
      <c r="D10" s="10" t="s">
        <v>103</v>
      </c>
      <c r="E10" s="14"/>
      <c r="G10" s="110" t="s">
        <v>104</v>
      </c>
      <c r="H10" s="27" t="s">
        <v>105</v>
      </c>
    </row>
    <row r="11" spans="1:8" ht="12.75">
      <c r="A11" s="10" t="s">
        <v>114</v>
      </c>
      <c r="B11" s="10"/>
      <c r="C11" s="10"/>
      <c r="D11" s="10" t="s">
        <v>106</v>
      </c>
      <c r="E11" s="14"/>
      <c r="G11" s="14" t="s">
        <v>108</v>
      </c>
      <c r="H11" s="27"/>
    </row>
    <row r="12" spans="1:8" ht="12.75">
      <c r="A12" s="10"/>
      <c r="B12" s="10"/>
      <c r="C12" s="10"/>
      <c r="D12" s="14"/>
      <c r="E12" s="14"/>
      <c r="F12" s="10"/>
      <c r="G12" s="10"/>
      <c r="H12" s="27"/>
    </row>
    <row r="13" spans="1:8" ht="12.75">
      <c r="A13" s="10"/>
      <c r="B13" s="10"/>
      <c r="C13" s="10"/>
      <c r="D13" s="14"/>
      <c r="E13" s="14"/>
      <c r="F13" s="10"/>
      <c r="G13" s="10"/>
      <c r="H13" s="27"/>
    </row>
    <row r="14" spans="1:8" s="9" customFormat="1" ht="13.5" thickBot="1">
      <c r="A14" s="18" t="s">
        <v>115</v>
      </c>
      <c r="B14" s="18"/>
      <c r="C14" s="19"/>
      <c r="H14" s="28"/>
    </row>
    <row r="15" spans="1:9" s="17" customFormat="1" ht="54.75" customHeight="1">
      <c r="A15" s="20" t="s">
        <v>0</v>
      </c>
      <c r="B15" s="21" t="s">
        <v>1</v>
      </c>
      <c r="C15" s="21" t="s">
        <v>2</v>
      </c>
      <c r="D15" s="22" t="s">
        <v>9</v>
      </c>
      <c r="E15" s="22" t="s">
        <v>10</v>
      </c>
      <c r="F15" s="23" t="s">
        <v>11</v>
      </c>
      <c r="G15" s="24" t="s">
        <v>12</v>
      </c>
      <c r="H15" s="24" t="s">
        <v>3</v>
      </c>
      <c r="I15" s="25" t="s">
        <v>14</v>
      </c>
    </row>
    <row r="16" spans="1:9" s="17" customFormat="1" ht="54.75" customHeight="1">
      <c r="A16" s="26" t="s">
        <v>31</v>
      </c>
      <c r="B16" s="16" t="s">
        <v>32</v>
      </c>
      <c r="C16" s="16">
        <v>4548538</v>
      </c>
      <c r="D16" s="37" t="s">
        <v>116</v>
      </c>
      <c r="E16" s="38">
        <v>42572</v>
      </c>
      <c r="F16" s="44">
        <v>3968</v>
      </c>
      <c r="G16" s="45">
        <v>0</v>
      </c>
      <c r="H16" s="46">
        <v>3968</v>
      </c>
      <c r="I16" s="46">
        <v>0</v>
      </c>
    </row>
    <row r="17" spans="1:9" s="17" customFormat="1" ht="54.75" customHeight="1">
      <c r="A17" s="26" t="s">
        <v>28</v>
      </c>
      <c r="B17" s="16" t="s">
        <v>29</v>
      </c>
      <c r="C17" s="16">
        <v>4663448</v>
      </c>
      <c r="D17" s="37" t="s">
        <v>117</v>
      </c>
      <c r="E17" s="38">
        <v>42572</v>
      </c>
      <c r="F17" s="44">
        <v>156736</v>
      </c>
      <c r="G17" s="45">
        <v>0</v>
      </c>
      <c r="H17" s="45">
        <v>156736</v>
      </c>
      <c r="I17" s="46">
        <v>0</v>
      </c>
    </row>
    <row r="18" spans="1:9" s="17" customFormat="1" ht="54.75" customHeight="1">
      <c r="A18" s="26" t="s">
        <v>18</v>
      </c>
      <c r="B18" s="16" t="s">
        <v>19</v>
      </c>
      <c r="C18" s="16">
        <v>2501652</v>
      </c>
      <c r="D18" s="37" t="s">
        <v>118</v>
      </c>
      <c r="E18" s="38">
        <v>42572</v>
      </c>
      <c r="F18" s="44">
        <v>113584</v>
      </c>
      <c r="G18" s="45">
        <v>0</v>
      </c>
      <c r="H18" s="45">
        <v>113584</v>
      </c>
      <c r="I18" s="46">
        <v>0</v>
      </c>
    </row>
    <row r="19" spans="1:9" s="17" customFormat="1" ht="44.25" customHeight="1">
      <c r="A19" s="26"/>
      <c r="B19" s="36" t="s">
        <v>17</v>
      </c>
      <c r="C19" s="16"/>
      <c r="D19" s="40"/>
      <c r="E19" s="40"/>
      <c r="F19" s="71">
        <f>SUM(F17:F18)</f>
        <v>270320</v>
      </c>
      <c r="G19" s="72">
        <f>SUM(G18:G18)</f>
        <v>0</v>
      </c>
      <c r="H19" s="72">
        <f>SUM(H16:H18)</f>
        <v>274288</v>
      </c>
      <c r="I19" s="73">
        <f>SUM(I16:I18)</f>
        <v>0</v>
      </c>
    </row>
    <row r="20" spans="1:9" s="17" customFormat="1" ht="44.25" customHeight="1">
      <c r="A20" s="26" t="s">
        <v>20</v>
      </c>
      <c r="B20" s="16" t="s">
        <v>21</v>
      </c>
      <c r="C20" s="16">
        <v>16950830</v>
      </c>
      <c r="D20" s="37" t="s">
        <v>119</v>
      </c>
      <c r="E20" s="38">
        <v>42572</v>
      </c>
      <c r="F20" s="44">
        <v>990134.25</v>
      </c>
      <c r="G20" s="99">
        <v>0.38</v>
      </c>
      <c r="H20" s="100">
        <v>990134.25</v>
      </c>
      <c r="I20" s="95">
        <v>0</v>
      </c>
    </row>
    <row r="21" spans="1:9" s="17" customFormat="1" ht="44.25" customHeight="1">
      <c r="A21" s="26" t="s">
        <v>26</v>
      </c>
      <c r="B21" s="16" t="s">
        <v>47</v>
      </c>
      <c r="C21" s="16">
        <v>22658075</v>
      </c>
      <c r="D21" s="40">
        <v>200958</v>
      </c>
      <c r="E21" s="38">
        <v>42572</v>
      </c>
      <c r="F21" s="101">
        <v>967007</v>
      </c>
      <c r="G21" s="99">
        <v>0</v>
      </c>
      <c r="H21" s="100">
        <v>967007</v>
      </c>
      <c r="I21" s="95">
        <v>0</v>
      </c>
    </row>
    <row r="22" spans="1:9" s="17" customFormat="1" ht="33" customHeight="1">
      <c r="A22" s="76"/>
      <c r="B22" s="77" t="s">
        <v>22</v>
      </c>
      <c r="C22" s="78"/>
      <c r="D22" s="79"/>
      <c r="E22" s="79"/>
      <c r="F22" s="80">
        <f>SUM(F20:F21)</f>
        <v>1957141.25</v>
      </c>
      <c r="G22" s="81">
        <f>SUM(G20:G21)</f>
        <v>0.38</v>
      </c>
      <c r="H22" s="81">
        <f>SUM(H20:H21)</f>
        <v>1957141.25</v>
      </c>
      <c r="I22" s="82">
        <f>SUM(I20:I21)</f>
        <v>0</v>
      </c>
    </row>
    <row r="23" spans="1:9" ht="27.75" customHeight="1" thickBot="1">
      <c r="A23" s="83"/>
      <c r="B23" s="84" t="s">
        <v>23</v>
      </c>
      <c r="C23" s="85"/>
      <c r="D23" s="86"/>
      <c r="E23" s="87"/>
      <c r="F23" s="88">
        <f>F19+F22</f>
        <v>2227461.25</v>
      </c>
      <c r="G23" s="88">
        <f>G19+G22</f>
        <v>0.38</v>
      </c>
      <c r="H23" s="88">
        <f>H19+H22</f>
        <v>2231429.25</v>
      </c>
      <c r="I23" s="88">
        <f>I19+I22</f>
        <v>0</v>
      </c>
    </row>
    <row r="24" spans="1:9" ht="27.75" customHeight="1">
      <c r="A24" s="47"/>
      <c r="B24" s="47"/>
      <c r="C24" s="48"/>
      <c r="D24" s="49"/>
      <c r="E24" s="50"/>
      <c r="F24" s="51"/>
      <c r="G24" s="53"/>
      <c r="H24" s="53" t="s">
        <v>68</v>
      </c>
      <c r="I24" s="52"/>
    </row>
    <row r="25" spans="7:9" ht="21" customHeight="1">
      <c r="G25" s="15" t="s">
        <v>13</v>
      </c>
      <c r="H25" s="91">
        <f>H16+H17+H18+915120+858080</f>
        <v>2047488</v>
      </c>
      <c r="I25" s="13"/>
    </row>
    <row r="26" spans="7:9" ht="21" customHeight="1">
      <c r="G26" s="92" t="s">
        <v>54</v>
      </c>
      <c r="H26" s="91">
        <f>42788+86702</f>
        <v>129490</v>
      </c>
      <c r="I26" s="13"/>
    </row>
    <row r="27" spans="7:8" ht="26.25" customHeight="1">
      <c r="G27" s="92" t="s">
        <v>55</v>
      </c>
      <c r="H27" s="91">
        <f>26670+22225</f>
        <v>48895</v>
      </c>
    </row>
    <row r="28" spans="7:9" ht="15.75" customHeight="1">
      <c r="G28" s="92" t="s">
        <v>56</v>
      </c>
      <c r="H28" s="91">
        <f>5556.25</f>
        <v>5556.25</v>
      </c>
      <c r="I28" s="13"/>
    </row>
    <row r="29" spans="7:9" ht="12.75">
      <c r="G29" s="93"/>
      <c r="H29" s="94"/>
      <c r="I29" s="13"/>
    </row>
    <row r="30" spans="2:5" ht="12.75">
      <c r="B30" s="103" t="s">
        <v>92</v>
      </c>
      <c r="C30" s="104"/>
      <c r="D30" s="105"/>
      <c r="E30" s="106"/>
    </row>
    <row r="31" spans="2:7" ht="12.75">
      <c r="B31" s="107" t="s">
        <v>93</v>
      </c>
      <c r="G31" s="108" t="s">
        <v>94</v>
      </c>
    </row>
    <row r="32" spans="2:7" ht="12.75">
      <c r="B32" s="107" t="s">
        <v>95</v>
      </c>
      <c r="G32" s="107" t="s">
        <v>96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5354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COM33</dc:creator>
  <cp:keywords/>
  <dc:description/>
  <cp:lastModifiedBy>User</cp:lastModifiedBy>
  <cp:lastPrinted>2016-01-28T07:59:13Z</cp:lastPrinted>
  <dcterms:created xsi:type="dcterms:W3CDTF">2011-02-15T11:23:37Z</dcterms:created>
  <dcterms:modified xsi:type="dcterms:W3CDTF">2016-09-08T07:59:38Z</dcterms:modified>
  <cp:category/>
  <cp:version/>
  <cp:contentType/>
  <cp:contentStatus/>
</cp:coreProperties>
</file>